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0" yWindow="0" windowWidth="22260" windowHeight="12645"/>
  </bookViews>
  <sheets>
    <sheet name="ASSUMPTIONS" sheetId="5" r:id="rId1"/>
    <sheet name="TAX PROJECTIONS" sheetId="2" r:id="rId2"/>
    <sheet name="Types of Actions" sheetId="8" r:id="rId3"/>
  </sheets>
  <definedNames>
    <definedName name="_xlnm._FilterDatabase" localSheetId="1" hidden="1">'TAX PROJECTIONS'!$B$2:$H$34</definedName>
    <definedName name="_ftn1">'TAX PROJECTIONS'!#REF!</definedName>
    <definedName name="_ftnref1">'TAX PROJECTIONS'!#REF!</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3" i="2" l="1"/>
  <c r="K33" i="2" s="1"/>
  <c r="L33" i="2" s="1"/>
  <c r="M33" i="2" s="1"/>
  <c r="N33" i="2" s="1"/>
  <c r="I33" i="2"/>
  <c r="C75" i="5"/>
  <c r="A70" i="5"/>
  <c r="L31" i="2"/>
  <c r="N31" i="2" s="1"/>
  <c r="J31" i="2"/>
  <c r="C68" i="5"/>
  <c r="A61" i="5"/>
  <c r="J28" i="2"/>
  <c r="A55" i="5"/>
  <c r="C59" i="5"/>
  <c r="I25" i="2"/>
  <c r="C53" i="5"/>
  <c r="A49" i="5"/>
  <c r="C46" i="5"/>
  <c r="I24" i="2" s="1"/>
  <c r="A41" i="5"/>
  <c r="A34" i="5"/>
  <c r="A27" i="5"/>
  <c r="A10" i="5"/>
  <c r="C7" i="5"/>
  <c r="I3" i="2" s="1"/>
  <c r="A2" i="5"/>
  <c r="O17" i="2" l="1"/>
  <c r="O18" i="2"/>
  <c r="O20" i="2"/>
  <c r="O21" i="2"/>
  <c r="O22" i="2"/>
  <c r="O24" i="2"/>
  <c r="O25" i="2"/>
  <c r="O26" i="2"/>
  <c r="O27" i="2"/>
  <c r="O28" i="2"/>
  <c r="O29" i="2"/>
  <c r="O30" i="2"/>
  <c r="O31" i="2"/>
  <c r="O32" i="2"/>
  <c r="O33" i="2"/>
  <c r="O4" i="2" l="1"/>
  <c r="O6" i="2"/>
  <c r="O8" i="2"/>
  <c r="O9" i="2"/>
  <c r="O10" i="2"/>
  <c r="O11" i="2"/>
  <c r="O12" i="2"/>
  <c r="O13" i="2"/>
  <c r="O14" i="2"/>
  <c r="O15" i="2"/>
  <c r="O3" i="2"/>
  <c r="C39" i="5"/>
  <c r="I23" i="2" s="1"/>
  <c r="O23" i="2" s="1"/>
  <c r="C32" i="5"/>
  <c r="L19" i="2" l="1"/>
  <c r="M19" i="2"/>
  <c r="K19" i="2"/>
  <c r="N19" i="2"/>
  <c r="I19" i="2"/>
  <c r="J19" i="2"/>
  <c r="O16" i="2"/>
  <c r="O19" i="2" l="1"/>
  <c r="C21" i="5"/>
  <c r="C18" i="5" l="1"/>
  <c r="C15" i="5"/>
  <c r="C24" i="5" s="1"/>
  <c r="C25" i="5" s="1"/>
  <c r="B10" i="5"/>
  <c r="N5" i="2" l="1"/>
  <c r="N34" i="2" s="1"/>
  <c r="M5" i="2"/>
  <c r="M34" i="2" s="1"/>
  <c r="I5" i="2"/>
  <c r="J5" i="2"/>
  <c r="J34" i="2" s="1"/>
  <c r="K5" i="2"/>
  <c r="K34" i="2" s="1"/>
  <c r="L5" i="2"/>
  <c r="L34" i="2" s="1"/>
  <c r="C19" i="5"/>
  <c r="O5" i="2" l="1"/>
  <c r="I34" i="2"/>
  <c r="O34" i="2" s="1"/>
  <c r="O7" i="2"/>
</calcChain>
</file>

<file path=xl/sharedStrings.xml><?xml version="1.0" encoding="utf-8"?>
<sst xmlns="http://schemas.openxmlformats.org/spreadsheetml/2006/main" count="304" uniqueCount="171">
  <si>
    <t>N</t>
  </si>
  <si>
    <t>ՏԵՍԱԿԸ</t>
  </si>
  <si>
    <t>Վերապատրաստում եւ կարողությունների զարգացում</t>
  </si>
  <si>
    <t>Լրացուցիչ ֆինանսավորման/ռեսուրսի կարիք</t>
  </si>
  <si>
    <t>Ունի</t>
  </si>
  <si>
    <t>Չունի</t>
  </si>
  <si>
    <t>Հանրային իրազեկում, հաղորդակցություն</t>
  </si>
  <si>
    <t>ՄՈՒՏՔԱՅԻՆ ՏՎՅԱԼՆԵՐ</t>
  </si>
  <si>
    <t>Արժեք</t>
  </si>
  <si>
    <t>Վերապատրաստումների տարեկան հաճախականությունը</t>
  </si>
  <si>
    <t>Տարեկան վերապատրաստումների խմբերի քանակ</t>
  </si>
  <si>
    <t>Մարզերի ՊԵԿ աշխատակիցների օրապահիկ, 1 օր-աշխատակից, ՀՀ դրամ</t>
  </si>
  <si>
    <t>ԸՆԴԱՄԵՆԸ տարեկան վերապատրաստումներին մասնակցելու համար մարզային աշխատակիցների օրապահիկ, ՀՀ դրամ</t>
  </si>
  <si>
    <t>ԸՆԴԱՄԵՆԸ տարեկան վերապատրաստման ծառայությունների արժեք, ՀՀ դրամ</t>
  </si>
  <si>
    <t>S1</t>
  </si>
  <si>
    <t>S2</t>
  </si>
  <si>
    <t>S3</t>
  </si>
  <si>
    <t>S4</t>
  </si>
  <si>
    <t>S5</t>
  </si>
  <si>
    <t>S6</t>
  </si>
  <si>
    <t>ԸՆԴԱՄԵՆԸ ՏԱՐԵԿԱՆ ԾԱԽՍԵՐ</t>
  </si>
  <si>
    <t>ՀՀ դրամ</t>
  </si>
  <si>
    <t>ՊԵԿ համակարգի աշխատակիցների թվաքանակ</t>
  </si>
  <si>
    <t>1 վերապատրաստվող խմբի մասնակիցների թվաքանակ</t>
  </si>
  <si>
    <t>Մարզերի ՊԵԿ աշխատակիցների թվաքանակ</t>
  </si>
  <si>
    <t>Հիմնական միջոցների, սարքերի ձեռքբերում</t>
  </si>
  <si>
    <t>ԾԱՆՈԹԱԳՐՈՒԹՅՈՒՆ</t>
  </si>
  <si>
    <t>1 մասնակցի վերապատրաստման միջին տարեկան ծախս, ՀՀ դրամ</t>
  </si>
  <si>
    <t>ԸՆԴԱՄԵՆԸ ՏԱՐԵԿԱՆ ՎԵՐԱՊԱՏՐԱՍՏՈՒՄՆԵՐԻ ՔԱՆԱԿ, ակադեմիական ժամ</t>
  </si>
  <si>
    <t>Ընդամենը տարեկան դասաժամերի քանակ, ակադեմիական ժամ</t>
  </si>
  <si>
    <t>Իրավական ակտերի մշակում, փոփոխություն, կանոնակարգում</t>
  </si>
  <si>
    <t>T-1</t>
  </si>
  <si>
    <t>T-2</t>
  </si>
  <si>
    <t>T-3</t>
  </si>
  <si>
    <t>T-4</t>
  </si>
  <si>
    <t>T-5</t>
  </si>
  <si>
    <t>T-6</t>
  </si>
  <si>
    <t>T-7</t>
  </si>
  <si>
    <t>T-8</t>
  </si>
  <si>
    <t>T-9</t>
  </si>
  <si>
    <t>T-10</t>
  </si>
  <si>
    <t>T-11</t>
  </si>
  <si>
    <t>T-12</t>
  </si>
  <si>
    <t>T-13</t>
  </si>
  <si>
    <t>T-14</t>
  </si>
  <si>
    <t>T-15</t>
  </si>
  <si>
    <t>T-16</t>
  </si>
  <si>
    <t>Վերահսկողական, վարչարարական գործառույթներ</t>
  </si>
  <si>
    <t>Ծրագրային լուծումներ</t>
  </si>
  <si>
    <t>Փորձագիտական, հետազոտական աշխատանքներ</t>
  </si>
  <si>
    <t>ԽՆԴՐԻ ԲՈՎԱՆԴԱԿՈՒԹՅՈՒՆ</t>
  </si>
  <si>
    <t>ԳՈՐԾՈՂՈՒԹՅՈՒՆ</t>
  </si>
  <si>
    <t>T-17</t>
  </si>
  <si>
    <t>T-18</t>
  </si>
  <si>
    <t>T-19</t>
  </si>
  <si>
    <t>ԻՐԱԿԱՆԱՑՆՈՂ ՄԱՐՄԻՆՆԵՐ</t>
  </si>
  <si>
    <t>ՀՀ ԿԱ ՊԵԿ</t>
  </si>
  <si>
    <t xml:space="preserve">ԸՆԴԱՄԵՆԸ </t>
  </si>
  <si>
    <t>T-20</t>
  </si>
  <si>
    <t>T-21</t>
  </si>
  <si>
    <t>T-22</t>
  </si>
  <si>
    <t>T-23</t>
  </si>
  <si>
    <t>T-24</t>
  </si>
  <si>
    <t>T-25</t>
  </si>
  <si>
    <t>T-26</t>
  </si>
  <si>
    <t>T-27</t>
  </si>
  <si>
    <t xml:space="preserve">Ստուգումների կազմակերպման և անցկացման կարգավորումները: </t>
  </si>
  <si>
    <t xml:space="preserve">Հարկային և մաքսային ծառայությունների մասին հետազոտություններ: </t>
  </si>
  <si>
    <t>ԸՆԴԱՄԵՆԸ</t>
  </si>
  <si>
    <t>Մեկ տնտեսվարող սուբյեկտի հետազոտման միջին շուկայական գին, ՀՀ դրամ, ներառյալ ԱԱՀ</t>
  </si>
  <si>
    <t>Հարկային և մաքսային ծառայողների գիտելիքների և հմտությունների բարելավում հակակոռուպցիոն և բարեխղճության ոլորտում:</t>
  </si>
  <si>
    <t>Առկա է հարկային և մաքսային ծառայողների գիտելիքների և հմտությունների բարելավման խնդիր հակակոռուպցիոն և բարեխղճության ոլորտում:</t>
  </si>
  <si>
    <t xml:space="preserve">Իրականացնել հարկային և մաքսային ծառայողների հակակոռուպցիոն ընկալման նախնական թեսթավորում: </t>
  </si>
  <si>
    <t xml:space="preserve">Ներդնել հակակոռուպցիոն և բարեխղճության ոլորտում հարկային և մաքսային ծառայողների գիտելիքների և հմտությունների բարելավմանն ուղղված  պարտադիր վերապատրաստումների ծրագիր: </t>
  </si>
  <si>
    <t>ՀՀ արդարադատության նախարարություն,</t>
  </si>
  <si>
    <t>Անցկացնել տարեկան առնվազն 8 ակադեմիական ժամ պարտադիր վերապատրաստումներ հակակոռուպցիոն և բարեխղճության թեմաներով:</t>
  </si>
  <si>
    <t xml:space="preserve">ԿԱ ՊԵԿ
Բարձրաստիճան պաշտոնատար անձանց էթիկայի հանձնաժողով, </t>
  </si>
  <si>
    <t xml:space="preserve">Պատշաճ հսկողության պակաս պարտադիր  վերապատրաստումների և ատեստավորումների անցկացման գործընթացի նկատմամբ: </t>
  </si>
  <si>
    <t xml:space="preserve">Առկա է պատշաճ հսկողության պակաս պարտադիր  վերապատրաստումների և ատեստավորումների անցկացման գործընթացի նկատմամբ:   </t>
  </si>
  <si>
    <t xml:space="preserve">ՀՀ ԿԱ ՊԵԿ նախագահի հրամանով ստեղծել մշտադիտարկման հանձնաժողով՝ ՊԵԿ ներկայացուցիչների մասնակցությամբ: Հանձնաժողովը ընտրանքի միջոցով կմասնակցի և հսկողություն կիրականացնի պարտադիր  վերապատրաստումների և ատեստավորումների նկատմամբ: </t>
  </si>
  <si>
    <t>Հրավիրել ՔՀԿ ներկայացուցիչներին որպես դիտորդ ներկա գտնվել վերապատրաստման և ատեստավորումների դասընթացներին:</t>
  </si>
  <si>
    <t>Առկա է հարկային և մաքսային ծառայողների հակակոռուպցիոն ատեստավորման խնդիր:</t>
  </si>
  <si>
    <t xml:space="preserve">Հարկային և մաքսային ծառայողների ատեստավորման շրջանակներում նախատեսել և անցկացնել հարկային և մաքսային ծառայողների հակակոռուպցիոն ատեստավորում:  </t>
  </si>
  <si>
    <t xml:space="preserve">ՀՀ ԿԱ ՊԵԿ-ում պաշտոններ զբաղեցնող անձանց վարքագծի կանոնների վերանայման անհրաժեշտություն և համապատասխանեցում միջազգային ստանդարտներին: </t>
  </si>
  <si>
    <t>Առկա է ՀՀ ԿԱ ՊԵԿ-ում պաշտոններ զբաղեցնող անձանց վարքագծի կանոնների վերանայման անհրաժեշտություն: Ներկայումս ընդունված վարքագծի կանոնները կրում են ընդհանուր բնույթ, և չեն նախատեսում այնպիսի վարքագծի նորմեր, ինչպիսիք են՝ լավ կառավարումը, բարեխղճությունը, այդ թվում նաև՝ էթիկան, շահերի բախումը, նվերների ընդունելու արգելքը:</t>
  </si>
  <si>
    <t>Հարկային ծառայող-տնտեսվարող սուբյեկտ հարաբերություններում առկա խնդիրներ:</t>
  </si>
  <si>
    <t>Մշակել իրավական ակտի նախագիծ՝ նախատեսելով պատասխանատվություն միջնորդավորված հաշվապահական ծառայություններ առաջարկելու և/կամ մատուցելու համար:</t>
  </si>
  <si>
    <t>Դիտարկել հարկային փաստաթղթերի ներդրման գործընթացի թվայնացման հնարավորությունը և դրանց հիման վրա ստեղծել հաշվետվությունների ստեղծման  և ներկայացման ավտոմատ համակարգ:</t>
  </si>
  <si>
    <t>Հարկային մարմիններում տեղադրել հարկային ծառայողների կողմից հաշվապահական ծառայություններ առաջարկելու, մատուցելու, նմանօրինակ ծառայություններ ստանալու համար երրորդ անձանց մոտ ուղղորդելու (միջնորդավորված ծառայություններ) մասին արգելող ցուցանակներ: Համանման ցուցանակ տեղադրել ՀՀ ԿԱ ՊԵԿ կայքի առաջին էջում, ինչպես նաև տնտեսվարող սուբյեկտներին տեղեկություններ տրամադրվող բաժնում:</t>
  </si>
  <si>
    <t xml:space="preserve">Հարկային և մաքսային ծառայողների կարգապահական պատասխանտվությունը: </t>
  </si>
  <si>
    <t xml:space="preserve">ՀՀ ԿԱ ՊԵԿ-ում հրապարել հարկային և մաքսային ծառայողներին պատասխանատվության ենթարկելու մասին որոշումները (առանց օրենքով պաշտպանվող  անհատական տվյալների և գաղտնիք համարվող տեղեկությունների հրապարակման), դրանցում ներառելով խախտման բնույթը, որի համար ծառայողները ենթարկվում են կարգապահական պատասխանատվության: </t>
  </si>
  <si>
    <t>Հսկվող որոշ ապրանքների դեպքում փորձաքննության պահանջի ներկայացումը:</t>
  </si>
  <si>
    <t xml:space="preserve">Առկա է` ա) ՀՀ օրենսդրությամբ պրոցեդուրալ կարգավորումների խնդիր, երբ հսկվող որոշ ապրանքներ, որոնք ակնհայտորեն երկակի նշանակություն չունեն, մաքսային ծառայողի հայեցողական լիրազորությունների կիրառման արդյունքում ենթարկվում են փորձաքննության:  
բ) Փորձաքննությունները իրականացման ժամկետները տևում են մինչև մեկ ամիս: 
</t>
  </si>
  <si>
    <t>Առաջարկել ՀՀ փոխվարչապետին բանակցություններ սկսել ԵՏՄ և ՀՀ ներքին օրենսդրության պրոցեդուրալ կարգավորումների շուրջ:</t>
  </si>
  <si>
    <t xml:space="preserve">ՀՀ փոխվարչապետ, ՀՀ միջազգային տնտեսական ինտեգրման և բարեփոխումների նախարարություն
ՀՀ ԿԱ ՊԵԿ
</t>
  </si>
  <si>
    <t xml:space="preserve">ԵՏՄ և ՀՀ ներքին օրենսդրության պրոցեդուրալ կարգավորումների հիման վրա բարելավել ՊԵԿ ներքին բիզնես գործընթացների կարգավորվումները: </t>
  </si>
  <si>
    <t xml:space="preserve">ՀՀ ԿԱ ՊԵԿ
ՀՀ Ազգային անվտանգության ծառայություն
</t>
  </si>
  <si>
    <t>Ուսումնասիրել հսկվող ապրանքների փորձաքննության իրականացման ժամկետների կրճատման հնարավորությունը:</t>
  </si>
  <si>
    <t>Տնտեսական զարգացման և ներդրումների նախարարություն</t>
  </si>
  <si>
    <t xml:space="preserve">Մաքսային արժեքի որոշման՝ «Գործարքի արժեք» մեթոդի կիրառման խնդիրները: </t>
  </si>
  <si>
    <t>Հայաստանի Հանրապետության  մաքսային  սահման տեղափոխվող ապրանքների նկատմամբ՝ օրենքով նախատեսված պայմանների ապահովվման դեպքում, լինում են դեպքեր, երբ չի կիրառվում մաքսային արժեքի որոշման՝ «Գործարքի արժեք» մեթոդը:</t>
  </si>
  <si>
    <t>Մաքսային հսկողության «Կանաչ ուղի» և «Դեղին ուղի» ընթացակարգերի ընտրությունից հետո համապատասխան մարմնի որոշման հիման վրա կարող է կիրառվել հսկողության «Կարմիր ուղի»  ընթացակարգը:</t>
  </si>
  <si>
    <t xml:space="preserve">Մաքսային հայտարարագիրը ավտոմատ հայտարարագրման համակարգում ենթարկվում է ընտրանքի, որի արդյունքում ընտրվում է մաքսային հսկողության 3 ուղիներից որևէ մեկը: Այն դեպքում, երբ համակարգը ընտրում է «Կանաչ ուղի» և «Դեղին ուղի» հսկողության տեսակներից որևէ մեկը, ապա մաքսային ձևակերպումներ իրականացնող մաքսային մարմնի ղեկավարը (նրա տեղակալը) կամ զննում իրականացնող ստորաբաժանման ղեկավարը (կամ նրա տեղակալը) անկախ ընտրանքի արդյունքներից, իրավունք ունեն գրավոր որոշում ընդունել ապրանքները ենթարկել զննման` «Կարմիր ուղի»  ընթացակարգով: </t>
  </si>
  <si>
    <t xml:space="preserve">Վերանայել «Կանաչ ուղի» և «Դեղին ուղի» հսկողության տեսակների ընտրության համար ռիսկերի ցուցիչները, ռիսկի աստիճանները, ռիսկի աստիճանների տոկոսները, ռիսկի չափանիշները: </t>
  </si>
  <si>
    <t xml:space="preserve">Վերանայել մաքսային հսկողության հետբացթողումային հսկողության ռիսկերի ցուցիչները, ռիսկի աստիճանները, ռիսկի աստիճանների տոկոսները, ռիսկի չափանիշները: </t>
  </si>
  <si>
    <t>Հսկողության լրացուցիչ երաշխիքների պակաս՝   «Կանաչ ուղի» կամ «Դեղին ուղի» ընթացակարգից՝ «Կարմիր ուղի» սահմանելու դեպքում:</t>
  </si>
  <si>
    <t xml:space="preserve">Ընտրության ռիսկերի ցուցիչների չհրապարակումը որոշ դեպքերում ռիսկային է և կարող է հայեցողությունների և չարաշահումների հնարավորություն ընձեռնել իրավասու անձանց, երբ ավտոմատ համակարգի կողմից «Կանաչ ուղի» կամ «Դեղին ուղի» սահմանվելու դեպքում, վերջինս իրավունք ունի որոշում ընդունել` «Կարմիր ուղի» սահմանելու վերաբերյալ:
Առկա է պատշաճ հսկողության պակաս հայեցողությունների և չարաշահումների կանխարգելման նկատմամբ, այդ թվում՝ «Կանաչ ուղի» կամ «Դեղին ուղի» ընթացակարգի ընտրությունից հետո մաքսային մարմնի որոշման հիման վրա «Կարմիր ուղի» սահմանելու գործընթացի նկատմամբ:
</t>
  </si>
  <si>
    <t>Ստեղծել հսկողության լրացուցիչ երաշխիքներ՝ հայեցողությունների և չարաշահումների կանխարգելման նպատակով, այդ թվում՝ մշակել իրավական ակտի նախագիծ, նախատեսելով՝ «Կանաչ ուղի» կամ «Դեղին ուղի» ընթացակարգից՝ «Կարմիր ուղի» սահմանելու դեպքում՝ այդ մասին տնտեսավարող սուբյեկտին գրավոր պատճառաբանված որոշման տրամադրումը:</t>
  </si>
  <si>
    <t>ՀՀ-ում բացակայում է մաքսային հսկողության 4-րդ` «Կապույտ ուղի» ընթացակարգը</t>
  </si>
  <si>
    <t xml:space="preserve">Շուրջ 84 երկրներում այդ նպատակով ներդրված ASYCUDA համակարգի ընտրողականության մոդուլում նախատեսված է նաև «Կապույտ ուղի» ընթացակարգը, որը ենթադրում է հսկողություն ավելի ուշ փուլերում՝ մաքսային աուդիտի միջոցով:
ASYCUDA համակարգը նախատեսում է ռիսկայնության 4 ուղիներ`
- Կարմիր ուղի (Ֆիզիկական զննում),
- Դեղին ուղի (Փաստաթղթային զննում)
- Կանաչ ուղի (Առանց զննման),
- Կապույտ ուղի (Հետբացթողումային աուդիտ (Post clearance audit):
</t>
  </si>
  <si>
    <t>Ներդնել մաքսային հսկողության «Կապույտ ուղի» ընթացակարգը:</t>
  </si>
  <si>
    <t xml:space="preserve">Մշակել «Ռիսկերի գնահատման չափանիշների մեթոդաբանությունը սահմանելու մասին» ՀՀ ֆինանսների նախարարի 2011 թվականի հունիսի 30-ի հրամանում փոփոխություններ կատարելու մասին իրավական ակտի նախագիծ, նախատեսելով մաքսային հսկողության «Կապույտ ուղի» ընթացակարգի ընտրողականության մեթոդաբանությունը: </t>
  </si>
  <si>
    <t>ՀՀ ԿԱ ՊԵԿ կայքում ներդնել տրանսպորտային միջոցների մաքսային վճարների առցանց հաշվիչ:</t>
  </si>
  <si>
    <t>Կոռուպցիոն ռիսկերի առաջացման հիմնական նախադրյալը՝ դա անձի անիրազեկությունն է, ինչը կամա թե ակամա հնարավոր է դարձնում տարբեր չարաշահումների և հայեցողական լիազորությունների կիրառումը:</t>
  </si>
  <si>
    <t xml:space="preserve">ՀՀ ԿԱ ՊԵԿ կայքում ներդնել տրանսպորտային միջոցների մաքսային վճարների առցանց հաշվիչ, որը հնարավորություն կտա անձին նախքան տրանսպորտային միջոցների տեղափոխումը, ինքնուրույն, նշված գործիքի կիրառմամբ պարզել, թե՞ ինչ կարժենա Հայաստանի Հանրապետության մաքսային սահման տեղափոխվող տրանսպորտային միջոցների մաքսային վճարները և հարկերը:
Արժեքները կրելու են կողմնորոշիչ բնույթ:
</t>
  </si>
  <si>
    <t>«Օպերատիվ-հետախուզական գործունեության մասին» ՀՀ օրենքով նախատեսված կարգավորումների հստակեցման անհրաժեշտություն:</t>
  </si>
  <si>
    <t xml:space="preserve">Հարկային մարմինների կողմից իրականացվող օպերատիվ հետախուզական որոշ միջոցառումների  արդյունքում օպերատիվ հետախուզական գործունեություն իրականացնող աշխատակիցները հարուցում և իրականացնում են վարչական վարույթներ, ինչի արդյունքում հատվում են վարչական վարույթներ և օպերատիվ հետախուզական միջոցառումներ իրականացնելու լիազորությունները: </t>
  </si>
  <si>
    <t>Մշակել իրավական ակտի նախագիծ, որով կբացառվի օպերատիվ հետախուզական միջոցառումներ իրականացնող սուբյեկտների կողմից վարչական վարույթների իրականացումը:</t>
  </si>
  <si>
    <t xml:space="preserve">Տնտեսվարող սուբյեկտների իրավունքների պաշտպանության  մեխանիզմների կատարելագործում: </t>
  </si>
  <si>
    <t>Մշակել ՀՀ ԿԱ ՊԵԿ-ի 12.04.2016թ.-ի 18-Ն հրամանում օրենսդրական փոփոխությունների նախագիծ՝ ա) կարգավորելով շահերի բախման դեպքերը, բ) նախատեսել խորհրդի անդամների թիվն ու կազմը:</t>
  </si>
  <si>
    <t xml:space="preserve">Ներդնել Գանգատարկման հանձնաժողովի նիստի ձայնագրման համակարգ, նիստի արձանագրությունը վարել նիստի ձայնային արձանագրման և համակարգչային եղանակով միաժամանակ համառոտագրման միջոցով: </t>
  </si>
  <si>
    <t>T-28</t>
  </si>
  <si>
    <t>T-29</t>
  </si>
  <si>
    <t>T-30</t>
  </si>
  <si>
    <t>T-31</t>
  </si>
  <si>
    <t xml:space="preserve">ՀՀ ԿԱ ՊԵԿ կայքում հրապարակել՝ հարկային հսկողության՝
ստուգումների և ուսումնասիրությունների կազմակերպման անցկացման և իրականացման կարգը:
</t>
  </si>
  <si>
    <t xml:space="preserve">Պատասխանատվության կիրառում՝ մաքսային հայտարարագրերում փոքր խախտումների առկայության հայտնաբերման դեպքում: </t>
  </si>
  <si>
    <t xml:space="preserve">Տնտեսվարող սուբյեկտների շրջանում հարկային և մաքսային ոլորտներում հակակոռուպցիոն ընկալման մակարդակի բարձրացման անհրաժեշտություն: </t>
  </si>
  <si>
    <t xml:space="preserve">Իրականացնել հանրային իրազեկման քարոզարշավներ տնտեսվարող սուբյեկտների շրջանում՝ հարկային և մաքսային ոլորտներում հակակոռուպցիոն ընկալման մակարդակի բարձրացման ուղղությամբ: </t>
  </si>
  <si>
    <t>Հարկային և մաքսային ծառայողների գիտելիքների և հմտությունների բարելավում հակակոռուպցիոն և բարեխղճության ոլորտում::</t>
  </si>
  <si>
    <t>ԿՈՌՈՒՊՑԻՈՆ ԽՆԴԻՐ</t>
  </si>
  <si>
    <t>ՀՀ ԿԱ ՊԵԿ և ՊԵԿ «Ուսումնական կենտրոն» ՊՈԱԿ-ի կենտրոնի կայքերում հրապարակել հակակոռուպցիոն և բարեխղճության ոլորտում հարկային և մաքսային ծառայողների գիտելիքների և հմտությունների բարելավմանն ուղղված պարտադիր վերապատրաստումների 
բովանդակային համատոռագրերը, ներառելով տեղեկություններ դասընթացավարների մասին:</t>
  </si>
  <si>
    <t>Հարկային և մաքսային ծառայողների հակակոռուպցոին ատեստավորման անցկացում::</t>
  </si>
  <si>
    <t xml:space="preserve">Մշակել և ներդնել ՀՀ ԿԱ ՊԵԿ-ի վարքագծի կանոններ ՝ հիմնված միջազգային փորձի վրա, նախատեսելով այնպիսի վարքագծի նորմեր, ինչպիսիք են՝ լավ կառավարումը, բարեխղճությունը, այդ թվում նաև՝ էթիկան, շահերի բախումը, նվերների ընդունելու արգելքը: </t>
  </si>
  <si>
    <t>Մասնավոր դեպքերում հարկային ծառայողները տնտեսվարող սուբյեկտներին առաջարկում և մատուցում են հաշվապահական ծառայություններ և/կամ մատուցում են միջնորդավորված ծառայություններ, մասնավորապես՝ ուղղորդում են նմանօրինակ ծառայություններ ստանալ երրորդ անձանից։</t>
  </si>
  <si>
    <t>Փոփոխություն կատարել հարկային ծառայողների վարքագծի կանոններում՝ նախատեսելով հարկային ծառայողների համար հաշվապահական գրասենյակների հետ փոխկապակցվածության վերաբերյալ շահերի բախման հայտարարագրման պարտականություն</t>
  </si>
  <si>
    <t xml:space="preserve">ՀՀ ԿԱ ՊԵԿ կայքում հրապարակվում է հարկային և մաքսային ծառայողների կարգապահական պատասխանատվության ենթարկելու մասին որոշումները , որտեղից հասկանալի չէ, թե ի՞նչ բնույթի խախտումներ են տեղի ունենում ծառայողների կողմից, դրանց պարբերականությունը, տարածվածությունը, որը հնարավորություն կտա միջոցներ ձեռնարկել կոնկրետ տեսակի խախտումների վերացման ուղղությամբ, որը կկրի նաև կանխարգելիչ բնույթ: 
Դրան զուգահեռ պետք է նշել, որ տնտեսվարող սուբյեկտներին պատասխանատվության ենթարկելու մասին որոշումներում արտացոլվում է նրանց կողմից թույլ տված խախտման բնույթը և ցուցաբերած գործողությունը կամ անգործությունը :   </t>
  </si>
  <si>
    <t xml:space="preserve">Ստեղծել և գործարկել «Գործարքի արժեք» մեթոդի կիրառման արագ արձագանքման խումբ՝ հնարավորության դեպքում ներգրավելով բիզնեսի շահերը ներկայացողներ կազմակերպությունների: </t>
  </si>
  <si>
    <t xml:space="preserve">Մաքսային հսկողության «Կանաչ ուղի» և «Դեղին ուղի» ընթացակարգերի ընտրությունից հետո համապատասխան մարմնի որոշման հիման վրա կարող է կիրառվել հսկողության «Կարմիր ուղի»  ընթացակարգը: </t>
  </si>
  <si>
    <t>Շուրջ 84 երկրներում այդ նպատակով ներդրված ASYCUDA համակարգի ընտրողականության մոդուլում նախատեսված է նաև «Կապույտ ուղի» ընթացակարգը, որը ենթադրում է հսկողություն ավելի ուշ փուլերում՝ մաքսային աուդիտի միջոցով:
ASYCUDA համակարգը նախատեսում է ռիսկայնության 4 ուղիներ`
- Կարմիր ուղի (Ֆիզիկական զննում),
- Դեղին ուղի (Փաստաթղթային զննում)
- Կանաչ ուղի (Առանց զննման),
- Կապույտ ուղի (Հետբացթողումային աուդիտ (Post clearance audit):</t>
  </si>
  <si>
    <t>1) ՀՀ ԿԱ ՊԵԿ-ի 12.04.2016թ.-ի  18-Ն հրամանով սահմանված չէ գանգատարկման հանձնաժողովի անդամների ցանկը , կարգավորված չեն անդամների շահերի բախման հիմնահարցերը:
2) Գործնականում ապահովված չէ գանգատարկման հանձնաժողովի նիստերի ընթացքի թափանցիկությունը:</t>
  </si>
  <si>
    <t xml:space="preserve">Տնտեսվարող սուբյեկտները տեղեկացված չեն հարկային ստուգումներ իրականացնելուց առաջ ստուգման ընտրանքի և ծրագրի կազմման, ստուգման խմբի ղեկավարի և անդամների նշանակման ընթացակարգերին:  </t>
  </si>
  <si>
    <t xml:space="preserve">Մշակել հարկային հսկողության՝ ստուգումների և ուսումնասիրությունների կազմակերպման անցկացման և իրականացման կարգը, այդ թվում նաև՝  ստուգումների և ուսումնասիրությունների ընտրանքի և յուրաքանչյուր դեպքի ստուգման և ուսումնասիրության ծրագիր կազմելու կարգը, խմբի անդամների իրավասությունների, գործառույթների և պատասխանատվության շրջանակները: : </t>
  </si>
  <si>
    <t xml:space="preserve">Հարկային և մաքսային ծառայությունների մասին հետազոտությունների (Service delivery surveys) իրականացման բացակայություն, որի միջոցով անկախ վերլուծություն իրականացնող ընկերությունը/կազմակերպությունը կիրականացնի շահառուների և հասարակության հետազոտություններ, պարզելու հասարակությանը մատուցվող ծառայությունների որակը, բարեփոխումների իրականացման ընթացքը, հասարակությանը  ոչ պատշաճ որակի ծառայություններ մատուցելու պատճառները և համակարգում առկա այլ խնդիրներ:  </t>
  </si>
  <si>
    <t xml:space="preserve">Ներդնել և գործարկել հարկային և մաքսային ծառայությունների մասին հետազոտությունների իրականացման ընթացակարգեր:  </t>
  </si>
  <si>
    <t>Մաքսային հայտարարագրերում փոքր խախտումների առկայության հայտնաբերման դեպքում կիրառվում է վարչական պատասխանատվություն։</t>
  </si>
  <si>
    <t>Մշակել իրավական ակտի նախագիծ, նախատեսելով խախտումների որոշակի թույլատրելի չափ բոլոր այն դեպքերի համար, երբ մաքսային փաստաթղթերում կատարված բացթողումները, խախտումները կամ սխալները, որոնք հեշտությամբ ուղղելի են և ակնհայտորեն չեն պարունակում կոպիտ շեղումներ, պետությանը չեն պատճառում վնաս, դիտարկել որպես նվազ կարևորություն ունեցող իրավախախտում և սահմանել նախազգուշացում՝ որպես պատասխանատվություն միջոց :</t>
  </si>
  <si>
    <t>Հակակոռուպցիոն բնույթի հանրային իրազեկման քարոզարշավների կազմակերպում::</t>
  </si>
  <si>
    <t>Հարկային և մաքսային ծառայողների հակակոռուպցիոն ընկալման նախնական թեսթավորում</t>
  </si>
  <si>
    <t>Տեղական փորձագետի ռեսուրս, մարդ-օր</t>
  </si>
  <si>
    <t>Տեղական փորձագետի 1 մարդ-օր արժեք, ՀՀ դրամ</t>
  </si>
  <si>
    <t xml:space="preserve">ՀՀ ԿԱ ՊԵԿ
ՀՀ արդարադատության նախարարություն, Բարձրաստիճան պաշտոնատար անձանց էթիկայի հանձնաժողով, </t>
  </si>
  <si>
    <t>Ընդամենը վերապատրաստման դասաժամերի քանակ տարեկան, ակադեմիական ժամ</t>
  </si>
  <si>
    <t>Ստեղծել և գործարկել «Գործարքի արժեք» մեթոդի կիրառման արագ արձագանքման խումբ՝ հնարավորության դեպքում ներգրավելով բիզնեսի շահերը ներկայացողներ կազմակերպությունների</t>
  </si>
  <si>
    <t>Տարեկան դեպքերի քանակ (վիճակագրության բացակայության պատճառով, փորձագիտական գնահատական է տրվում)</t>
  </si>
  <si>
    <t>Ներդնել մաքսային հսկողության «Կապույտ ուղի» ընթացակարգը</t>
  </si>
  <si>
    <t>Միջազգային փորձագետի ռեսուրս, մարդ-օր</t>
  </si>
  <si>
    <t>Միջազգային փորձագետի 1 մարդ-օր արժեք, ՀՀ դրամ</t>
  </si>
  <si>
    <t xml:space="preserve">Մշակել «Ռիսկերի գնահատման չափանիշների մեթոդաբանությունը սահմանելու մասին» ՀՀ ֆինանսների նախարարի 2011 թվականի հունիսի 30-ի հրամանում փոփոխություններ կատարելու մասին իրավական ակտի նախագիծ, նախատեսելով մաքսային հսկողության «Կապույտ ուղի» ընթացակարգի ընտրողականության մեթոդաբանությունը </t>
  </si>
  <si>
    <t>ՀՀ ԿԱ ՊԵԿ կայքում ներդնել տրանսպորտային միջոցների մաքսային վճարների առցանց հաշվիչ, որը հնարավորություն կտա անձին նախքան տրանսպորտային միջոցների տեղափոխումը, ինքնուրույն, նշված գործիքի կիրառմամբ պարզել, թե՞ ինչ կարժենա Հայաստանի Հանրապետության մաքսային սահման տեղափոխվող տրանսպորտային միջոցների մաքսային վճարները և հարկերը</t>
  </si>
  <si>
    <t>Ներդնել Գանգատարկման հանձնաժողովի նիստի ձայնագրման համակարգ, նիստի արձանագրությունը վարել նիստի ձայնային արձանագրման և համակարգչային եղանակով միաժամանակ համառոտագրման միջոցով</t>
  </si>
  <si>
    <t>Ներդնել և գործարկել հարկային և մաքսային ծառայությունների մասին հետազոտությունների իրականացման ընթացակարգեր</t>
  </si>
  <si>
    <t>Հետազոտության 1-ին ընտրանքում ընգրկվող տնտեսվարող սուբյեկտների քանակ</t>
  </si>
  <si>
    <t>Հետազոտության 2-րդ ընտրանքում ընդգրկվող ռեսպոնդենտների քանակը՝ (բնակչություն)</t>
  </si>
  <si>
    <t>1 ռեսպոնդենտի հետազոտման միջին շուկայական գին, ՀՀ դրամ, ներառյալ ԱԱՀ</t>
  </si>
  <si>
    <t>ՀՀ դատական համակարգում օգտագործվող ՖԵՄԻԴԱ համակարգի 1 կոմպլեկտ սարքավորումների եւ ծրագրային ապահովման արժեքի հիման վրա հաշվարկված ձայնագրման համակարգի արժեքը, ՀՀ դրամ, ներառյալ ԱԱՀ</t>
  </si>
  <si>
    <t>Առցանց հաշվիչի մշակման եւ ներդրման արժեք, ՀՀ դրամ, ներառյալ ԱԱՀ</t>
  </si>
  <si>
    <t>Մեկ դեպքի համար արագ արձագանքման խմբի ծախսը, ՀՀ դրամ</t>
  </si>
  <si>
    <t>Իրականացնել հանրային իրազեկման քարոզարշավներ տնտեսվարող սուբյեկտների շրջանում՝ հարկային և մաքսային ոլորտներում հակակոռուպցիոն ընկալման մակարդակի բարձրացման ուղղությամբ</t>
  </si>
  <si>
    <t>Տնտեսավարող սուբյեկտների քանակը ՀՀ-ում, ՓՄՁ+1000 խոշոր հարկատուներ (թվերն ըստ ՀՀ տնտեսական զարգացման եւ ներդրումների նախարարության տվյալների, 2016)</t>
  </si>
  <si>
    <t>Մեկ հարկ վճարողի իրազեկման արժեք, ՀՀ դրամ, ներառյալ ԱԱՀ (փորձագիտական գնահատական)</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</si>
</sst>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9" x14ac:knownFonts="1">
    <font>
      <sz val="11"/>
      <color theme="1"/>
      <name val="Calibri"/>
      <family val="2"/>
      <scheme val="minor"/>
    </font>
    <font>
      <b/>
      <sz val="11"/>
      <color theme="1"/>
      <name val="Calibri"/>
      <family val="2"/>
      <scheme val="minor"/>
    </font>
    <font>
      <sz val="9"/>
      <color theme="1"/>
      <name val="Calibri"/>
      <family val="2"/>
      <scheme val="minor"/>
    </font>
    <font>
      <sz val="11"/>
      <color theme="1"/>
      <name val="Calibri"/>
      <family val="2"/>
      <scheme val="minor"/>
    </font>
    <font>
      <sz val="8"/>
      <color theme="1"/>
      <name val="Calibri"/>
      <family val="2"/>
      <scheme val="minor"/>
    </font>
    <font>
      <sz val="8"/>
      <color theme="1"/>
      <name val="Calibri"/>
      <family val="1"/>
      <charset val="1"/>
      <scheme val="minor"/>
    </font>
    <font>
      <b/>
      <sz val="16"/>
      <color theme="1"/>
      <name val="Calibri"/>
      <family val="2"/>
      <scheme val="minor"/>
    </font>
    <font>
      <sz val="16"/>
      <color theme="1"/>
      <name val="Calibri"/>
      <family val="2"/>
      <scheme val="minor"/>
    </font>
    <font>
      <b/>
      <sz val="11"/>
      <color theme="1"/>
      <name val="Sylfaen"/>
      <family val="1"/>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hair">
        <color auto="1"/>
      </left>
      <right style="hair">
        <color auto="1"/>
      </right>
      <top style="hair">
        <color auto="1"/>
      </top>
      <bottom style="thick">
        <color auto="1"/>
      </bottom>
      <diagonal/>
    </border>
    <border>
      <left style="thick">
        <color auto="1"/>
      </left>
      <right style="hair">
        <color auto="1"/>
      </right>
      <top style="hair">
        <color auto="1"/>
      </top>
      <bottom/>
      <diagonal/>
    </border>
    <border>
      <left style="hair">
        <color auto="1"/>
      </left>
      <right style="thick">
        <color auto="1"/>
      </right>
      <top style="hair">
        <color auto="1"/>
      </top>
      <bottom/>
      <diagonal/>
    </border>
  </borders>
  <cellStyleXfs count="2">
    <xf numFmtId="0" fontId="0" fillId="0" borderId="0"/>
    <xf numFmtId="164" fontId="3" fillId="0" borderId="0" applyFont="0" applyFill="0" applyBorder="0" applyAlignment="0" applyProtection="0"/>
  </cellStyleXfs>
  <cellXfs count="66">
    <xf numFmtId="0" fontId="0" fillId="0" borderId="0" xfId="0"/>
    <xf numFmtId="0" fontId="1" fillId="0" borderId="0" xfId="0" applyFont="1" applyAlignment="1">
      <alignment horizontal="center"/>
    </xf>
    <xf numFmtId="0" fontId="2" fillId="0" borderId="0" xfId="0" applyFont="1"/>
    <xf numFmtId="0" fontId="0" fillId="0" borderId="0" xfId="0" applyAlignment="1">
      <alignment wrapText="1"/>
    </xf>
    <xf numFmtId="0" fontId="1" fillId="0" borderId="0" xfId="0" applyFont="1"/>
    <xf numFmtId="0" fontId="1" fillId="0" borderId="0" xfId="0" applyFont="1" applyAlignment="1"/>
    <xf numFmtId="0" fontId="0" fillId="0" borderId="2" xfId="0" applyBorder="1"/>
    <xf numFmtId="0" fontId="0" fillId="0" borderId="2" xfId="0" applyBorder="1" applyAlignment="1">
      <alignment wrapText="1"/>
    </xf>
    <xf numFmtId="0" fontId="1" fillId="0" borderId="3" xfId="0" applyFont="1" applyBorder="1" applyAlignment="1">
      <alignment horizontal="center"/>
    </xf>
    <xf numFmtId="0" fontId="1" fillId="0" borderId="5" xfId="0" applyFont="1" applyBorder="1" applyAlignment="1">
      <alignment horizontal="center" wrapText="1"/>
    </xf>
    <xf numFmtId="0" fontId="1" fillId="0" borderId="5" xfId="0" applyFont="1" applyBorder="1" applyAlignment="1">
      <alignment horizontal="center"/>
    </xf>
    <xf numFmtId="0" fontId="2" fillId="0" borderId="5" xfId="0" applyFont="1" applyBorder="1" applyAlignment="1">
      <alignment wrapText="1"/>
    </xf>
    <xf numFmtId="165" fontId="2" fillId="0" borderId="5" xfId="1" applyNumberFormat="1" applyFont="1" applyBorder="1"/>
    <xf numFmtId="0" fontId="1" fillId="0" borderId="1" xfId="0" applyFont="1" applyBorder="1" applyAlignment="1">
      <alignment horizontal="center"/>
    </xf>
    <xf numFmtId="0" fontId="0" fillId="0" borderId="4" xfId="0" applyBorder="1"/>
    <xf numFmtId="165" fontId="0" fillId="2" borderId="6" xfId="1" applyNumberFormat="1" applyFont="1" applyFill="1" applyBorder="1"/>
    <xf numFmtId="0" fontId="0" fillId="0" borderId="4" xfId="0" applyFont="1" applyBorder="1"/>
    <xf numFmtId="0" fontId="1" fillId="0" borderId="7" xfId="0" applyFont="1" applyBorder="1"/>
    <xf numFmtId="165" fontId="1" fillId="0" borderId="8" xfId="1" applyNumberFormat="1" applyFont="1" applyBorder="1"/>
    <xf numFmtId="0" fontId="2" fillId="0" borderId="5" xfId="0" applyFont="1" applyBorder="1" applyAlignment="1">
      <alignment horizontal="center" wrapText="1"/>
    </xf>
    <xf numFmtId="0" fontId="4" fillId="0" borderId="5" xfId="0" applyFont="1" applyBorder="1" applyAlignment="1">
      <alignment wrapText="1"/>
    </xf>
    <xf numFmtId="0" fontId="0" fillId="0" borderId="1" xfId="0"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3" xfId="0" applyFont="1" applyBorder="1" applyAlignment="1">
      <alignment horizontal="center"/>
    </xf>
    <xf numFmtId="0" fontId="0" fillId="0" borderId="4" xfId="0" applyFont="1" applyBorder="1" applyAlignment="1">
      <alignment horizontal="center" vertical="center"/>
    </xf>
    <xf numFmtId="0" fontId="0" fillId="0" borderId="0" xfId="0" applyFont="1" applyAlignment="1">
      <alignment horizontal="center"/>
    </xf>
    <xf numFmtId="0" fontId="0" fillId="0" borderId="0" xfId="0" applyFont="1"/>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wrapText="1"/>
    </xf>
    <xf numFmtId="165" fontId="0" fillId="0" borderId="5" xfId="1" applyNumberFormat="1" applyFont="1" applyBorder="1" applyAlignment="1">
      <alignment horizontal="center"/>
    </xf>
    <xf numFmtId="0" fontId="1" fillId="0" borderId="0" xfId="0" applyFont="1" applyAlignment="1">
      <alignment horizontal="center" wrapText="1"/>
    </xf>
    <xf numFmtId="0" fontId="0" fillId="0" borderId="3" xfId="0" applyBorder="1"/>
    <xf numFmtId="165" fontId="3" fillId="2" borderId="6" xfId="1" applyNumberFormat="1" applyFont="1" applyFill="1" applyBorder="1"/>
    <xf numFmtId="165" fontId="3" fillId="0" borderId="6" xfId="1" applyNumberFormat="1" applyFont="1" applyBorder="1"/>
    <xf numFmtId="0" fontId="0" fillId="0" borderId="4" xfId="0" applyFont="1" applyBorder="1" applyAlignment="1">
      <alignment wrapText="1"/>
    </xf>
    <xf numFmtId="165" fontId="1" fillId="0" borderId="8" xfId="0" applyNumberFormat="1" applyFont="1" applyBorder="1"/>
    <xf numFmtId="165" fontId="0" fillId="0" borderId="4" xfId="1" applyNumberFormat="1" applyFont="1" applyBorder="1"/>
    <xf numFmtId="165" fontId="1" fillId="0" borderId="7" xfId="1" applyNumberFormat="1" applyFont="1" applyBorder="1"/>
    <xf numFmtId="165" fontId="1" fillId="2" borderId="6" xfId="1" applyNumberFormat="1" applyFont="1" applyFill="1" applyBorder="1"/>
    <xf numFmtId="0" fontId="5" fillId="0" borderId="5" xfId="0" applyFont="1" applyBorder="1" applyAlignment="1">
      <alignment horizontal="left" vertical="center" wrapText="1"/>
    </xf>
    <xf numFmtId="0" fontId="5" fillId="0" borderId="5" xfId="0" applyFont="1" applyBorder="1" applyAlignment="1">
      <alignment wrapText="1"/>
    </xf>
    <xf numFmtId="0" fontId="6" fillId="0" borderId="7" xfId="0" applyFont="1" applyBorder="1" applyAlignment="1">
      <alignment horizontal="center" vertical="center"/>
    </xf>
    <xf numFmtId="0" fontId="6" fillId="0" borderId="9" xfId="0" applyFont="1" applyBorder="1" applyAlignment="1">
      <alignment horizontal="left" vertical="center" wrapText="1"/>
    </xf>
    <xf numFmtId="0" fontId="6" fillId="0" borderId="9" xfId="0" applyFont="1" applyBorder="1" applyAlignment="1">
      <alignment wrapText="1"/>
    </xf>
    <xf numFmtId="0" fontId="6" fillId="0" borderId="9" xfId="0" applyFont="1" applyBorder="1" applyAlignment="1">
      <alignment horizontal="center" wrapText="1"/>
    </xf>
    <xf numFmtId="165" fontId="6" fillId="0" borderId="9" xfId="1" applyNumberFormat="1" applyFont="1" applyBorder="1"/>
    <xf numFmtId="0" fontId="6" fillId="0" borderId="0" xfId="0" applyFont="1"/>
    <xf numFmtId="0" fontId="7" fillId="0" borderId="0" xfId="0" applyFont="1"/>
    <xf numFmtId="0" fontId="6" fillId="2" borderId="3" xfId="0" applyFont="1" applyFill="1" applyBorder="1" applyAlignment="1">
      <alignment horizontal="center"/>
    </xf>
    <xf numFmtId="0" fontId="6" fillId="2" borderId="6" xfId="0" applyFont="1" applyFill="1" applyBorder="1" applyAlignment="1">
      <alignment horizontal="center"/>
    </xf>
    <xf numFmtId="165" fontId="6" fillId="2" borderId="6" xfId="0" applyNumberFormat="1" applyFont="1" applyFill="1" applyBorder="1" applyAlignment="1">
      <alignment horizontal="center"/>
    </xf>
    <xf numFmtId="165" fontId="6" fillId="2" borderId="8" xfId="0" applyNumberFormat="1" applyFont="1" applyFill="1" applyBorder="1" applyAlignment="1">
      <alignment horizontal="center"/>
    </xf>
    <xf numFmtId="0" fontId="8" fillId="0" borderId="0" xfId="0" applyFont="1"/>
    <xf numFmtId="0" fontId="1" fillId="0" borderId="4" xfId="0" applyFont="1" applyBorder="1"/>
    <xf numFmtId="165" fontId="1" fillId="0" borderId="6" xfId="1" applyNumberFormat="1" applyFont="1" applyBorder="1"/>
    <xf numFmtId="165" fontId="3" fillId="3" borderId="6" xfId="1" applyNumberFormat="1" applyFont="1" applyFill="1" applyBorder="1"/>
    <xf numFmtId="0" fontId="0" fillId="0" borderId="4" xfId="0" applyBorder="1" applyAlignment="1">
      <alignment wrapText="1"/>
    </xf>
    <xf numFmtId="165" fontId="1" fillId="2" borderId="11" xfId="1" applyNumberFormat="1" applyFont="1" applyFill="1" applyBorder="1"/>
    <xf numFmtId="0" fontId="1" fillId="0" borderId="0" xfId="0" applyFont="1" applyBorder="1"/>
    <xf numFmtId="165" fontId="1" fillId="0" borderId="0" xfId="0" applyNumberFormat="1" applyFont="1" applyBorder="1"/>
    <xf numFmtId="165" fontId="0" fillId="0" borderId="4" xfId="1" applyNumberFormat="1" applyFont="1" applyBorder="1" applyAlignment="1">
      <alignment wrapText="1"/>
    </xf>
    <xf numFmtId="0" fontId="0" fillId="0" borderId="10" xfId="0" applyBorder="1"/>
    <xf numFmtId="165" fontId="0" fillId="2" borderId="11" xfId="1" applyNumberFormat="1" applyFont="1" applyFill="1" applyBorder="1"/>
    <xf numFmtId="0" fontId="1" fillId="0" borderId="2"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76"/>
  <sheetViews>
    <sheetView tabSelected="1" workbookViewId="0">
      <selection activeCell="B75" sqref="B75"/>
    </sheetView>
  </sheetViews>
  <sheetFormatPr defaultRowHeight="15" x14ac:dyDescent="0.25"/>
  <cols>
    <col min="1" max="1" width="9" customWidth="1"/>
    <col min="2" max="2" width="99.5703125" bestFit="1" customWidth="1"/>
    <col min="3" max="3" width="19.42578125" customWidth="1"/>
  </cols>
  <sheetData>
    <row r="2" spans="1:3" x14ac:dyDescent="0.25">
      <c r="A2" s="4" t="str">
        <f>'TAX PROJECTIONS'!A3</f>
        <v>T-1</v>
      </c>
      <c r="B2" s="32" t="s">
        <v>148</v>
      </c>
    </row>
    <row r="3" spans="1:3" thickBot="1" x14ac:dyDescent="0.35"/>
    <row r="4" spans="1:3" ht="15.75" thickTop="1" x14ac:dyDescent="0.25">
      <c r="B4" s="13" t="s">
        <v>7</v>
      </c>
      <c r="C4" s="33" t="s">
        <v>8</v>
      </c>
    </row>
    <row r="5" spans="1:3" x14ac:dyDescent="0.25">
      <c r="B5" s="14" t="s">
        <v>149</v>
      </c>
      <c r="C5" s="15">
        <v>15</v>
      </c>
    </row>
    <row r="6" spans="1:3" x14ac:dyDescent="0.25">
      <c r="B6" s="14" t="s">
        <v>150</v>
      </c>
      <c r="C6" s="15">
        <v>50000</v>
      </c>
    </row>
    <row r="7" spans="1:3" ht="15.75" thickBot="1" x14ac:dyDescent="0.3">
      <c r="B7" s="17" t="s">
        <v>57</v>
      </c>
      <c r="C7" s="18">
        <f>C6*C5</f>
        <v>750000</v>
      </c>
    </row>
    <row r="8" spans="1:3" thickTop="1" x14ac:dyDescent="0.3"/>
    <row r="10" spans="1:3" ht="30" x14ac:dyDescent="0.25">
      <c r="A10" s="4" t="str">
        <f>'TAX PROJECTIONS'!A5</f>
        <v>T-3</v>
      </c>
      <c r="B10" s="32" t="str">
        <f>'TAX PROJECTIONS'!B4</f>
        <v>Հարկային և մաքսային ծառայողների գիտելիքների և հմտությունների բարելավում հակակոռուպցիոն և բարեխղճության ոլորտում:</v>
      </c>
    </row>
    <row r="11" spans="1:3" thickBot="1" x14ac:dyDescent="0.35"/>
    <row r="12" spans="1:3" ht="15.75" thickTop="1" x14ac:dyDescent="0.25">
      <c r="B12" s="13" t="s">
        <v>7</v>
      </c>
      <c r="C12" s="8" t="s">
        <v>8</v>
      </c>
    </row>
    <row r="13" spans="1:3" x14ac:dyDescent="0.25">
      <c r="B13" s="16" t="s">
        <v>152</v>
      </c>
      <c r="C13" s="57">
        <v>8</v>
      </c>
    </row>
    <row r="14" spans="1:3" x14ac:dyDescent="0.25">
      <c r="B14" s="16" t="s">
        <v>9</v>
      </c>
      <c r="C14" s="34">
        <v>1</v>
      </c>
    </row>
    <row r="15" spans="1:3" x14ac:dyDescent="0.25">
      <c r="B15" s="55" t="s">
        <v>28</v>
      </c>
      <c r="C15" s="56">
        <f>C13*C14</f>
        <v>8</v>
      </c>
    </row>
    <row r="16" spans="1:3" x14ac:dyDescent="0.25">
      <c r="B16" s="16" t="s">
        <v>23</v>
      </c>
      <c r="C16" s="34">
        <v>15</v>
      </c>
    </row>
    <row r="17" spans="1:3" x14ac:dyDescent="0.25">
      <c r="B17" s="16" t="s">
        <v>22</v>
      </c>
      <c r="C17" s="34">
        <v>2148</v>
      </c>
    </row>
    <row r="18" spans="1:3" x14ac:dyDescent="0.25">
      <c r="B18" s="16" t="s">
        <v>10</v>
      </c>
      <c r="C18" s="35">
        <f>C17/C16*C14</f>
        <v>143.19999999999999</v>
      </c>
    </row>
    <row r="19" spans="1:3" x14ac:dyDescent="0.25">
      <c r="B19" s="16" t="s">
        <v>29</v>
      </c>
      <c r="C19" s="35">
        <f>C18*C15</f>
        <v>1145.5999999999999</v>
      </c>
    </row>
    <row r="20" spans="1:3" x14ac:dyDescent="0.25">
      <c r="B20" s="16" t="s">
        <v>27</v>
      </c>
      <c r="C20" s="34">
        <v>10123</v>
      </c>
    </row>
    <row r="21" spans="1:3" x14ac:dyDescent="0.25">
      <c r="B21" s="16" t="s">
        <v>13</v>
      </c>
      <c r="C21" s="35">
        <f>C20*C17</f>
        <v>21744204</v>
      </c>
    </row>
    <row r="22" spans="1:3" x14ac:dyDescent="0.25">
      <c r="B22" s="16" t="s">
        <v>24</v>
      </c>
      <c r="C22" s="34">
        <v>858</v>
      </c>
    </row>
    <row r="23" spans="1:3" x14ac:dyDescent="0.25">
      <c r="B23" s="16" t="s">
        <v>11</v>
      </c>
      <c r="C23" s="34">
        <v>3000</v>
      </c>
    </row>
    <row r="24" spans="1:3" ht="30" x14ac:dyDescent="0.25">
      <c r="B24" s="36" t="s">
        <v>12</v>
      </c>
      <c r="C24" s="35">
        <f>(C15*40/60)/4*C22*C23</f>
        <v>3432000</v>
      </c>
    </row>
    <row r="25" spans="1:3" ht="15.75" thickBot="1" x14ac:dyDescent="0.3">
      <c r="B25" s="17" t="s">
        <v>20</v>
      </c>
      <c r="C25" s="18">
        <f>C24+C21</f>
        <v>25176204</v>
      </c>
    </row>
    <row r="26" spans="1:3" thickTop="1" x14ac:dyDescent="0.3"/>
    <row r="27" spans="1:3" ht="45" x14ac:dyDescent="0.25">
      <c r="A27" s="4" t="str">
        <f>'TAX PROJECTIONS'!A19</f>
        <v>T-17</v>
      </c>
      <c r="B27" s="32" t="s">
        <v>153</v>
      </c>
    </row>
    <row r="28" spans="1:3" thickBot="1" x14ac:dyDescent="0.35"/>
    <row r="29" spans="1:3" ht="15.75" thickTop="1" x14ac:dyDescent="0.25">
      <c r="B29" s="13" t="s">
        <v>7</v>
      </c>
      <c r="C29" s="24" t="s">
        <v>8</v>
      </c>
    </row>
    <row r="30" spans="1:3" x14ac:dyDescent="0.25">
      <c r="B30" s="14" t="s">
        <v>167</v>
      </c>
      <c r="C30" s="15">
        <v>250000</v>
      </c>
    </row>
    <row r="31" spans="1:3" ht="30" x14ac:dyDescent="0.25">
      <c r="B31" s="58" t="s">
        <v>154</v>
      </c>
      <c r="C31" s="15">
        <v>30</v>
      </c>
    </row>
    <row r="32" spans="1:3" ht="15.75" thickBot="1" x14ac:dyDescent="0.3">
      <c r="B32" s="17" t="s">
        <v>68</v>
      </c>
      <c r="C32" s="18">
        <f>C31*C30</f>
        <v>7500000</v>
      </c>
    </row>
    <row r="33" spans="1:3" thickTop="1" x14ac:dyDescent="0.3"/>
    <row r="34" spans="1:3" x14ac:dyDescent="0.25">
      <c r="A34" s="4" t="str">
        <f>'TAX PROJECTIONS'!A23</f>
        <v>T-21</v>
      </c>
      <c r="B34" s="32" t="s">
        <v>155</v>
      </c>
    </row>
    <row r="35" spans="1:3" thickBot="1" x14ac:dyDescent="0.35">
      <c r="A35" s="4"/>
      <c r="B35" s="32"/>
    </row>
    <row r="36" spans="1:3" ht="15.75" thickTop="1" x14ac:dyDescent="0.25">
      <c r="B36" s="13" t="s">
        <v>7</v>
      </c>
      <c r="C36" s="24" t="s">
        <v>8</v>
      </c>
    </row>
    <row r="37" spans="1:3" x14ac:dyDescent="0.25">
      <c r="B37" s="38" t="s">
        <v>156</v>
      </c>
      <c r="C37" s="15">
        <v>20</v>
      </c>
    </row>
    <row r="38" spans="1:3" x14ac:dyDescent="0.25">
      <c r="B38" s="38" t="s">
        <v>157</v>
      </c>
      <c r="C38" s="15">
        <v>350000</v>
      </c>
    </row>
    <row r="39" spans="1:3" ht="15.75" thickBot="1" x14ac:dyDescent="0.3">
      <c r="B39" s="39" t="s">
        <v>68</v>
      </c>
      <c r="C39" s="18">
        <f>C38*C37</f>
        <v>7000000</v>
      </c>
    </row>
    <row r="40" spans="1:3" thickTop="1" x14ac:dyDescent="0.3"/>
    <row r="41" spans="1:3" ht="60" x14ac:dyDescent="0.25">
      <c r="A41" s="4" t="str">
        <f>'TAX PROJECTIONS'!A24</f>
        <v>T-22</v>
      </c>
      <c r="B41" s="32" t="s">
        <v>158</v>
      </c>
    </row>
    <row r="42" spans="1:3" thickBot="1" x14ac:dyDescent="0.35"/>
    <row r="43" spans="1:3" ht="15.75" thickTop="1" x14ac:dyDescent="0.25">
      <c r="B43" s="13" t="s">
        <v>7</v>
      </c>
      <c r="C43" s="24" t="s">
        <v>8</v>
      </c>
    </row>
    <row r="44" spans="1:3" x14ac:dyDescent="0.25">
      <c r="B44" s="38" t="s">
        <v>156</v>
      </c>
      <c r="C44" s="40">
        <v>10</v>
      </c>
    </row>
    <row r="45" spans="1:3" x14ac:dyDescent="0.25">
      <c r="B45" s="38" t="s">
        <v>157</v>
      </c>
      <c r="C45" s="59">
        <v>350000</v>
      </c>
    </row>
    <row r="46" spans="1:3" ht="15.75" thickBot="1" x14ac:dyDescent="0.3">
      <c r="B46" s="17" t="s">
        <v>68</v>
      </c>
      <c r="C46" s="37">
        <f>C45*C44</f>
        <v>3500000</v>
      </c>
    </row>
    <row r="47" spans="1:3" thickTop="1" x14ac:dyDescent="0.3">
      <c r="B47" s="60"/>
      <c r="C47" s="61"/>
    </row>
    <row r="48" spans="1:3" ht="14.45" x14ac:dyDescent="0.3">
      <c r="B48" s="60"/>
      <c r="C48" s="61"/>
    </row>
    <row r="49" spans="1:3" ht="75" x14ac:dyDescent="0.25">
      <c r="A49" s="4" t="str">
        <f>'TAX PROJECTIONS'!A25</f>
        <v>T-23</v>
      </c>
      <c r="B49" s="32" t="s">
        <v>159</v>
      </c>
    </row>
    <row r="50" spans="1:3" thickBot="1" x14ac:dyDescent="0.35"/>
    <row r="51" spans="1:3" ht="15.75" thickTop="1" x14ac:dyDescent="0.25">
      <c r="B51" s="13" t="s">
        <v>7</v>
      </c>
      <c r="C51" s="24" t="s">
        <v>8</v>
      </c>
    </row>
    <row r="52" spans="1:3" x14ac:dyDescent="0.25">
      <c r="B52" s="38" t="s">
        <v>166</v>
      </c>
      <c r="C52" s="40">
        <v>7500000</v>
      </c>
    </row>
    <row r="53" spans="1:3" ht="15.75" thickBot="1" x14ac:dyDescent="0.3">
      <c r="B53" s="17" t="s">
        <v>68</v>
      </c>
      <c r="C53" s="37">
        <f>C52</f>
        <v>7500000</v>
      </c>
    </row>
    <row r="54" spans="1:3" thickTop="1" x14ac:dyDescent="0.3"/>
    <row r="55" spans="1:3" ht="45" x14ac:dyDescent="0.25">
      <c r="A55" s="4" t="str">
        <f>'TAX PROJECTIONS'!A28</f>
        <v>T-26</v>
      </c>
      <c r="B55" s="32" t="s">
        <v>160</v>
      </c>
    </row>
    <row r="56" spans="1:3" thickBot="1" x14ac:dyDescent="0.35"/>
    <row r="57" spans="1:3" ht="15.75" thickTop="1" x14ac:dyDescent="0.25">
      <c r="B57" s="13" t="s">
        <v>7</v>
      </c>
      <c r="C57" s="24" t="s">
        <v>8</v>
      </c>
    </row>
    <row r="58" spans="1:3" ht="45" x14ac:dyDescent="0.25">
      <c r="B58" s="62" t="s">
        <v>165</v>
      </c>
      <c r="C58" s="40">
        <v>3000000</v>
      </c>
    </row>
    <row r="59" spans="1:3" ht="15.75" thickBot="1" x14ac:dyDescent="0.3">
      <c r="B59" s="17" t="s">
        <v>68</v>
      </c>
      <c r="C59" s="37">
        <f>C58</f>
        <v>3000000</v>
      </c>
    </row>
    <row r="60" spans="1:3" thickTop="1" x14ac:dyDescent="0.3"/>
    <row r="61" spans="1:3" ht="30" x14ac:dyDescent="0.25">
      <c r="A61" s="4" t="str">
        <f>'TAX PROJECTIONS'!A31</f>
        <v>T-29</v>
      </c>
      <c r="B61" s="32" t="s">
        <v>161</v>
      </c>
    </row>
    <row r="62" spans="1:3" thickBot="1" x14ac:dyDescent="0.35"/>
    <row r="63" spans="1:3" ht="15.75" thickTop="1" x14ac:dyDescent="0.25">
      <c r="B63" s="13" t="s">
        <v>7</v>
      </c>
      <c r="C63" s="24" t="s">
        <v>8</v>
      </c>
    </row>
    <row r="64" spans="1:3" x14ac:dyDescent="0.25">
      <c r="B64" s="14" t="s">
        <v>162</v>
      </c>
      <c r="C64" s="15">
        <v>300</v>
      </c>
    </row>
    <row r="65" spans="1:3" x14ac:dyDescent="0.25">
      <c r="B65" s="14" t="s">
        <v>69</v>
      </c>
      <c r="C65" s="15">
        <v>20000</v>
      </c>
    </row>
    <row r="66" spans="1:3" x14ac:dyDescent="0.25">
      <c r="B66" s="63" t="s">
        <v>163</v>
      </c>
      <c r="C66" s="64">
        <v>1200</v>
      </c>
    </row>
    <row r="67" spans="1:3" x14ac:dyDescent="0.25">
      <c r="B67" s="63" t="s">
        <v>164</v>
      </c>
      <c r="C67" s="64">
        <v>12000</v>
      </c>
    </row>
    <row r="68" spans="1:3" ht="15.75" thickBot="1" x14ac:dyDescent="0.3">
      <c r="B68" s="39" t="s">
        <v>68</v>
      </c>
      <c r="C68" s="18">
        <f>C64*C65+C66*C67</f>
        <v>20400000</v>
      </c>
    </row>
    <row r="69" spans="1:3" thickTop="1" x14ac:dyDescent="0.3"/>
    <row r="70" spans="1:3" ht="45" x14ac:dyDescent="0.25">
      <c r="A70" s="4" t="str">
        <f>'TAX PROJECTIONS'!A33</f>
        <v>T-31</v>
      </c>
      <c r="B70" s="32" t="s">
        <v>168</v>
      </c>
    </row>
    <row r="71" spans="1:3" thickBot="1" x14ac:dyDescent="0.35"/>
    <row r="72" spans="1:3" ht="15.75" thickTop="1" x14ac:dyDescent="0.25">
      <c r="B72" s="13" t="s">
        <v>7</v>
      </c>
      <c r="C72" s="24" t="s">
        <v>8</v>
      </c>
    </row>
    <row r="73" spans="1:3" ht="30" x14ac:dyDescent="0.25">
      <c r="B73" s="62" t="s">
        <v>169</v>
      </c>
      <c r="C73" s="40">
        <v>79246</v>
      </c>
    </row>
    <row r="74" spans="1:3" x14ac:dyDescent="0.25">
      <c r="B74" s="38" t="s">
        <v>170</v>
      </c>
      <c r="C74" s="59">
        <v>500</v>
      </c>
    </row>
    <row r="75" spans="1:3" ht="15.75" thickBot="1" x14ac:dyDescent="0.3">
      <c r="B75" s="17" t="s">
        <v>68</v>
      </c>
      <c r="C75" s="37">
        <f>C74*C73</f>
        <v>39623000</v>
      </c>
    </row>
    <row r="76" spans="1:3" thickTop="1" x14ac:dyDescent="0.3"/>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zoomScale="70" zoomScaleNormal="70" workbookViewId="0">
      <pane xSplit="3" ySplit="2" topLeftCell="D27" activePane="bottomRight" state="frozen"/>
      <selection pane="topRight" activeCell="E1" sqref="E1"/>
      <selection pane="bottomLeft" activeCell="A3" sqref="A3"/>
      <selection pane="bottomRight" activeCell="J7" sqref="J7"/>
    </sheetView>
  </sheetViews>
  <sheetFormatPr defaultRowHeight="21" x14ac:dyDescent="0.35"/>
  <cols>
    <col min="1" max="1" width="4.7109375" style="23" bestFit="1" customWidth="1"/>
    <col min="2" max="2" width="33.5703125" customWidth="1"/>
    <col min="3" max="3" width="35.85546875" customWidth="1"/>
    <col min="4" max="4" width="40.7109375" customWidth="1"/>
    <col min="5" max="5" width="18" customWidth="1"/>
    <col min="6" max="6" width="27.7109375" customWidth="1"/>
    <col min="7" max="7" width="26.42578125" style="3" customWidth="1"/>
    <col min="8" max="8" width="19.7109375" style="3" customWidth="1"/>
    <col min="9" max="14" width="17.7109375" bestFit="1" customWidth="1"/>
    <col min="15" max="15" width="22.85546875" style="49" customWidth="1"/>
  </cols>
  <sheetData>
    <row r="1" spans="1:20" ht="21.75" thickTop="1" x14ac:dyDescent="0.35">
      <c r="A1" s="21"/>
      <c r="B1" s="6"/>
      <c r="C1" s="6"/>
      <c r="D1" s="6"/>
      <c r="E1" s="6"/>
      <c r="F1" s="6"/>
      <c r="G1" s="7"/>
      <c r="H1" s="7" t="s">
        <v>21</v>
      </c>
      <c r="I1" s="65">
        <v>2018</v>
      </c>
      <c r="J1" s="65"/>
      <c r="K1" s="65">
        <v>2019</v>
      </c>
      <c r="L1" s="65"/>
      <c r="M1" s="65">
        <v>2020</v>
      </c>
      <c r="N1" s="65"/>
      <c r="O1" s="50" t="s">
        <v>68</v>
      </c>
      <c r="P1" s="5"/>
      <c r="Q1" s="5"/>
      <c r="R1" s="5"/>
      <c r="S1" s="5"/>
      <c r="T1" s="5"/>
    </row>
    <row r="2" spans="1:20" ht="46.5" x14ac:dyDescent="0.35">
      <c r="A2" s="22" t="s">
        <v>0</v>
      </c>
      <c r="B2" s="54" t="s">
        <v>130</v>
      </c>
      <c r="C2" s="10" t="s">
        <v>50</v>
      </c>
      <c r="D2" s="10" t="s">
        <v>51</v>
      </c>
      <c r="E2" s="9" t="s">
        <v>55</v>
      </c>
      <c r="F2" s="9" t="s">
        <v>26</v>
      </c>
      <c r="G2" s="9" t="s">
        <v>1</v>
      </c>
      <c r="H2" s="9" t="s">
        <v>3</v>
      </c>
      <c r="I2" s="10" t="s">
        <v>14</v>
      </c>
      <c r="J2" s="10" t="s">
        <v>15</v>
      </c>
      <c r="K2" s="10" t="s">
        <v>16</v>
      </c>
      <c r="L2" s="10" t="s">
        <v>17</v>
      </c>
      <c r="M2" s="10" t="s">
        <v>18</v>
      </c>
      <c r="N2" s="10" t="s">
        <v>19</v>
      </c>
      <c r="O2" s="51"/>
      <c r="P2" s="1"/>
      <c r="Q2" s="1"/>
      <c r="R2" s="1"/>
      <c r="S2" s="1"/>
      <c r="T2" s="1"/>
    </row>
    <row r="3" spans="1:20" s="27" customFormat="1" ht="45" x14ac:dyDescent="0.35">
      <c r="A3" s="25" t="s">
        <v>31</v>
      </c>
      <c r="B3" s="28" t="s">
        <v>129</v>
      </c>
      <c r="C3" s="28" t="s">
        <v>71</v>
      </c>
      <c r="D3" s="28" t="s">
        <v>72</v>
      </c>
      <c r="E3" s="29" t="s">
        <v>56</v>
      </c>
      <c r="F3" s="19">
        <v>1</v>
      </c>
      <c r="G3" s="20" t="s">
        <v>2</v>
      </c>
      <c r="H3" s="11" t="s">
        <v>4</v>
      </c>
      <c r="I3" s="31">
        <f>ASSUMPTIONS!C7</f>
        <v>750000</v>
      </c>
      <c r="J3" s="31">
        <v>0</v>
      </c>
      <c r="K3" s="31">
        <v>0</v>
      </c>
      <c r="L3" s="31">
        <v>0</v>
      </c>
      <c r="M3" s="31">
        <v>0</v>
      </c>
      <c r="N3" s="31">
        <v>0</v>
      </c>
      <c r="O3" s="52">
        <f>SUM(I3:N3)</f>
        <v>750000</v>
      </c>
      <c r="P3" s="26"/>
      <c r="Q3" s="26"/>
      <c r="R3" s="26"/>
      <c r="S3" s="26"/>
      <c r="T3" s="26"/>
    </row>
    <row r="4" spans="1:20" ht="64.900000000000006" customHeight="1" x14ac:dyDescent="0.35">
      <c r="A4" s="25" t="s">
        <v>32</v>
      </c>
      <c r="B4" s="28" t="s">
        <v>70</v>
      </c>
      <c r="C4" s="28" t="s">
        <v>71</v>
      </c>
      <c r="D4" s="20" t="s">
        <v>73</v>
      </c>
      <c r="E4" s="29" t="s">
        <v>151</v>
      </c>
      <c r="F4" s="19">
        <v>1</v>
      </c>
      <c r="G4" s="20" t="s">
        <v>2</v>
      </c>
      <c r="H4" s="11" t="s">
        <v>5</v>
      </c>
      <c r="I4" s="31"/>
      <c r="J4" s="31"/>
      <c r="K4" s="31"/>
      <c r="L4" s="31"/>
      <c r="M4" s="31"/>
      <c r="N4" s="31"/>
      <c r="O4" s="52">
        <f t="shared" ref="O4:O34" si="0">SUM(I4:N4)</f>
        <v>0</v>
      </c>
      <c r="P4" s="2"/>
      <c r="Q4" s="2"/>
      <c r="R4" s="2"/>
      <c r="S4" s="2"/>
      <c r="T4" s="2"/>
    </row>
    <row r="5" spans="1:20" ht="56.25" x14ac:dyDescent="0.35">
      <c r="A5" s="25" t="s">
        <v>33</v>
      </c>
      <c r="B5" s="28" t="s">
        <v>70</v>
      </c>
      <c r="C5" s="28" t="s">
        <v>71</v>
      </c>
      <c r="D5" s="20" t="s">
        <v>75</v>
      </c>
      <c r="E5" s="29" t="s">
        <v>76</v>
      </c>
      <c r="F5" s="19">
        <v>1</v>
      </c>
      <c r="G5" s="20" t="s">
        <v>2</v>
      </c>
      <c r="H5" s="11" t="s">
        <v>4</v>
      </c>
      <c r="I5" s="31">
        <f>ASSUMPTIONS!$C$25/2</f>
        <v>12588102</v>
      </c>
      <c r="J5" s="31">
        <f>ASSUMPTIONS!$C$25/2</f>
        <v>12588102</v>
      </c>
      <c r="K5" s="31">
        <f>ASSUMPTIONS!$C$25/2</f>
        <v>12588102</v>
      </c>
      <c r="L5" s="31">
        <f>ASSUMPTIONS!$C$25/2</f>
        <v>12588102</v>
      </c>
      <c r="M5" s="31">
        <f>ASSUMPTIONS!$C$25/2</f>
        <v>12588102</v>
      </c>
      <c r="N5" s="31">
        <f>ASSUMPTIONS!$C$25/2</f>
        <v>12588102</v>
      </c>
      <c r="O5" s="52">
        <f t="shared" si="0"/>
        <v>75528612</v>
      </c>
      <c r="P5" s="2"/>
      <c r="Q5" s="2"/>
      <c r="R5" s="2"/>
      <c r="S5" s="2"/>
      <c r="T5" s="2"/>
    </row>
    <row r="6" spans="1:20" ht="105" customHeight="1" x14ac:dyDescent="0.35">
      <c r="A6" s="25" t="s">
        <v>34</v>
      </c>
      <c r="B6" s="28" t="s">
        <v>70</v>
      </c>
      <c r="C6" s="28" t="s">
        <v>71</v>
      </c>
      <c r="D6" s="20" t="s">
        <v>131</v>
      </c>
      <c r="E6" s="29" t="s">
        <v>56</v>
      </c>
      <c r="F6" s="19">
        <v>1</v>
      </c>
      <c r="G6" s="20" t="s">
        <v>6</v>
      </c>
      <c r="H6" s="20" t="s">
        <v>5</v>
      </c>
      <c r="I6" s="12">
        <v>0</v>
      </c>
      <c r="J6" s="12">
        <v>0</v>
      </c>
      <c r="K6" s="12">
        <v>0</v>
      </c>
      <c r="L6" s="12">
        <v>0</v>
      </c>
      <c r="M6" s="12">
        <v>0</v>
      </c>
      <c r="N6" s="12">
        <v>0</v>
      </c>
      <c r="O6" s="52">
        <f t="shared" si="0"/>
        <v>0</v>
      </c>
      <c r="P6" s="2"/>
      <c r="Q6" s="2"/>
      <c r="R6" s="2"/>
      <c r="S6" s="2"/>
      <c r="T6" s="2"/>
    </row>
    <row r="7" spans="1:20" ht="99.6" customHeight="1" x14ac:dyDescent="0.35">
      <c r="A7" s="25" t="s">
        <v>35</v>
      </c>
      <c r="B7" s="28" t="s">
        <v>77</v>
      </c>
      <c r="C7" s="28" t="s">
        <v>78</v>
      </c>
      <c r="D7" s="20" t="s">
        <v>79</v>
      </c>
      <c r="E7" s="29" t="s">
        <v>56</v>
      </c>
      <c r="F7" s="19">
        <v>2</v>
      </c>
      <c r="G7" s="20" t="s">
        <v>47</v>
      </c>
      <c r="H7" s="20" t="s">
        <v>5</v>
      </c>
      <c r="I7" s="12">
        <v>0</v>
      </c>
      <c r="J7" s="12">
        <v>0</v>
      </c>
      <c r="K7" s="12">
        <v>0</v>
      </c>
      <c r="L7" s="12">
        <v>0</v>
      </c>
      <c r="M7" s="12">
        <v>0</v>
      </c>
      <c r="N7" s="12">
        <v>0</v>
      </c>
      <c r="O7" s="52">
        <f t="shared" si="0"/>
        <v>0</v>
      </c>
      <c r="P7" s="2"/>
      <c r="Q7" s="2"/>
      <c r="R7" s="2"/>
      <c r="S7" s="2"/>
      <c r="T7" s="2"/>
    </row>
    <row r="8" spans="1:20" ht="104.45" customHeight="1" x14ac:dyDescent="0.35">
      <c r="A8" s="25" t="s">
        <v>36</v>
      </c>
      <c r="B8" s="28" t="s">
        <v>77</v>
      </c>
      <c r="C8" s="28" t="s">
        <v>78</v>
      </c>
      <c r="D8" s="20" t="s">
        <v>80</v>
      </c>
      <c r="E8" s="29" t="s">
        <v>56</v>
      </c>
      <c r="F8" s="19">
        <v>2</v>
      </c>
      <c r="G8" s="20" t="s">
        <v>47</v>
      </c>
      <c r="H8" s="20" t="s">
        <v>5</v>
      </c>
      <c r="I8" s="12">
        <v>0</v>
      </c>
      <c r="J8" s="12">
        <v>0</v>
      </c>
      <c r="K8" s="12">
        <v>0</v>
      </c>
      <c r="L8" s="12">
        <v>0</v>
      </c>
      <c r="M8" s="12">
        <v>0</v>
      </c>
      <c r="N8" s="12">
        <v>0</v>
      </c>
      <c r="O8" s="52">
        <f t="shared" si="0"/>
        <v>0</v>
      </c>
      <c r="P8" s="2"/>
      <c r="Q8" s="2"/>
      <c r="R8" s="2"/>
      <c r="S8" s="2"/>
      <c r="T8" s="2"/>
    </row>
    <row r="9" spans="1:20" ht="200.45" customHeight="1" x14ac:dyDescent="0.35">
      <c r="A9" s="25" t="s">
        <v>37</v>
      </c>
      <c r="B9" s="28" t="s">
        <v>132</v>
      </c>
      <c r="C9" s="20" t="s">
        <v>81</v>
      </c>
      <c r="D9" s="20" t="s">
        <v>82</v>
      </c>
      <c r="E9" s="29" t="s">
        <v>56</v>
      </c>
      <c r="F9" s="19">
        <v>3</v>
      </c>
      <c r="G9" s="20" t="s">
        <v>47</v>
      </c>
      <c r="H9" s="20" t="s">
        <v>5</v>
      </c>
      <c r="I9" s="12">
        <v>0</v>
      </c>
      <c r="J9" s="12">
        <v>0</v>
      </c>
      <c r="K9" s="12">
        <v>0</v>
      </c>
      <c r="L9" s="12">
        <v>0</v>
      </c>
      <c r="M9" s="12">
        <v>0</v>
      </c>
      <c r="N9" s="12">
        <v>0</v>
      </c>
      <c r="O9" s="52">
        <f t="shared" si="0"/>
        <v>0</v>
      </c>
      <c r="P9" s="2"/>
      <c r="Q9" s="2"/>
      <c r="R9" s="2"/>
      <c r="S9" s="2"/>
      <c r="T9" s="2"/>
    </row>
    <row r="10" spans="1:20" ht="96" customHeight="1" x14ac:dyDescent="0.35">
      <c r="A10" s="25" t="s">
        <v>38</v>
      </c>
      <c r="B10" s="28" t="s">
        <v>83</v>
      </c>
      <c r="C10" s="20" t="s">
        <v>84</v>
      </c>
      <c r="D10" s="20" t="s">
        <v>133</v>
      </c>
      <c r="E10" s="29" t="s">
        <v>56</v>
      </c>
      <c r="F10" s="19">
        <v>4</v>
      </c>
      <c r="G10" s="20" t="s">
        <v>47</v>
      </c>
      <c r="H10" s="20" t="s">
        <v>5</v>
      </c>
      <c r="I10" s="12">
        <v>0</v>
      </c>
      <c r="J10" s="12">
        <v>0</v>
      </c>
      <c r="K10" s="12">
        <v>0</v>
      </c>
      <c r="L10" s="12">
        <v>0</v>
      </c>
      <c r="M10" s="12">
        <v>0</v>
      </c>
      <c r="N10" s="12">
        <v>0</v>
      </c>
      <c r="O10" s="52">
        <f t="shared" si="0"/>
        <v>0</v>
      </c>
      <c r="P10" s="2"/>
      <c r="Q10" s="2"/>
      <c r="R10" s="2"/>
      <c r="S10" s="2"/>
      <c r="T10" s="2"/>
    </row>
    <row r="11" spans="1:20" ht="83.45" customHeight="1" x14ac:dyDescent="0.35">
      <c r="A11" s="25" t="s">
        <v>39</v>
      </c>
      <c r="B11" s="28" t="s">
        <v>85</v>
      </c>
      <c r="C11" s="20" t="s">
        <v>134</v>
      </c>
      <c r="D11" s="20" t="s">
        <v>86</v>
      </c>
      <c r="E11" s="29" t="s">
        <v>74</v>
      </c>
      <c r="F11" s="19">
        <v>5</v>
      </c>
      <c r="G11" s="20" t="s">
        <v>30</v>
      </c>
      <c r="H11" s="20" t="s">
        <v>5</v>
      </c>
      <c r="I11" s="12">
        <v>0</v>
      </c>
      <c r="J11" s="12">
        <v>0</v>
      </c>
      <c r="K11" s="12">
        <v>0</v>
      </c>
      <c r="L11" s="12">
        <v>0</v>
      </c>
      <c r="M11" s="12">
        <v>0</v>
      </c>
      <c r="N11" s="12">
        <v>0</v>
      </c>
      <c r="O11" s="52">
        <f t="shared" si="0"/>
        <v>0</v>
      </c>
      <c r="P11" s="2"/>
      <c r="Q11" s="2"/>
      <c r="R11" s="2"/>
      <c r="S11" s="2"/>
      <c r="T11" s="2"/>
    </row>
    <row r="12" spans="1:20" ht="82.15" customHeight="1" x14ac:dyDescent="0.35">
      <c r="A12" s="25" t="s">
        <v>40</v>
      </c>
      <c r="B12" s="28" t="s">
        <v>85</v>
      </c>
      <c r="C12" s="20" t="s">
        <v>134</v>
      </c>
      <c r="D12" s="20" t="s">
        <v>135</v>
      </c>
      <c r="E12" s="29" t="s">
        <v>56</v>
      </c>
      <c r="F12" s="19">
        <v>5</v>
      </c>
      <c r="G12" s="20" t="s">
        <v>30</v>
      </c>
      <c r="H12" s="20" t="s">
        <v>5</v>
      </c>
      <c r="I12" s="12">
        <v>0</v>
      </c>
      <c r="J12" s="12">
        <v>0</v>
      </c>
      <c r="K12" s="12">
        <v>0</v>
      </c>
      <c r="L12" s="12">
        <v>0</v>
      </c>
      <c r="M12" s="12">
        <v>0</v>
      </c>
      <c r="N12" s="12">
        <v>0</v>
      </c>
      <c r="O12" s="52">
        <f t="shared" si="0"/>
        <v>0</v>
      </c>
      <c r="P12" s="2"/>
      <c r="Q12" s="2"/>
      <c r="R12" s="2"/>
      <c r="S12" s="2"/>
      <c r="T12" s="2"/>
    </row>
    <row r="13" spans="1:20" ht="76.150000000000006" customHeight="1" x14ac:dyDescent="0.35">
      <c r="A13" s="25" t="s">
        <v>41</v>
      </c>
      <c r="B13" s="28" t="s">
        <v>85</v>
      </c>
      <c r="C13" s="20" t="s">
        <v>134</v>
      </c>
      <c r="D13" s="20" t="s">
        <v>87</v>
      </c>
      <c r="E13" s="29" t="s">
        <v>56</v>
      </c>
      <c r="F13" s="19">
        <v>5</v>
      </c>
      <c r="G13" s="20" t="s">
        <v>48</v>
      </c>
      <c r="H13" s="20" t="s">
        <v>5</v>
      </c>
      <c r="I13" s="12">
        <v>0</v>
      </c>
      <c r="J13" s="12">
        <v>0</v>
      </c>
      <c r="K13" s="12">
        <v>0</v>
      </c>
      <c r="L13" s="12">
        <v>0</v>
      </c>
      <c r="M13" s="12">
        <v>0</v>
      </c>
      <c r="N13" s="12">
        <v>0</v>
      </c>
      <c r="O13" s="52">
        <f t="shared" si="0"/>
        <v>0</v>
      </c>
      <c r="P13" s="2"/>
      <c r="Q13" s="2"/>
      <c r="R13" s="2"/>
      <c r="S13" s="2"/>
      <c r="T13" s="2"/>
    </row>
    <row r="14" spans="1:20" ht="99.6" customHeight="1" x14ac:dyDescent="0.35">
      <c r="A14" s="25" t="s">
        <v>42</v>
      </c>
      <c r="B14" s="28" t="s">
        <v>85</v>
      </c>
      <c r="C14" s="20" t="s">
        <v>134</v>
      </c>
      <c r="D14" s="20" t="s">
        <v>88</v>
      </c>
      <c r="E14" s="29" t="s">
        <v>56</v>
      </c>
      <c r="F14" s="19">
        <v>5</v>
      </c>
      <c r="G14" s="20" t="s">
        <v>47</v>
      </c>
      <c r="H14" s="20" t="s">
        <v>5</v>
      </c>
      <c r="I14" s="12">
        <v>0</v>
      </c>
      <c r="J14" s="12">
        <v>0</v>
      </c>
      <c r="K14" s="12">
        <v>0</v>
      </c>
      <c r="L14" s="12">
        <v>0</v>
      </c>
      <c r="M14" s="12">
        <v>0</v>
      </c>
      <c r="N14" s="12">
        <v>0</v>
      </c>
      <c r="O14" s="52">
        <f t="shared" si="0"/>
        <v>0</v>
      </c>
      <c r="P14" s="2"/>
      <c r="Q14" s="2"/>
      <c r="R14" s="2"/>
      <c r="S14" s="2"/>
      <c r="T14" s="2"/>
    </row>
    <row r="15" spans="1:20" ht="180" customHeight="1" x14ac:dyDescent="0.35">
      <c r="A15" s="25" t="s">
        <v>43</v>
      </c>
      <c r="B15" s="28" t="s">
        <v>89</v>
      </c>
      <c r="C15" s="20" t="s">
        <v>136</v>
      </c>
      <c r="D15" s="20" t="s">
        <v>90</v>
      </c>
      <c r="E15" s="29" t="s">
        <v>56</v>
      </c>
      <c r="F15" s="19">
        <v>6</v>
      </c>
      <c r="G15" s="20" t="s">
        <v>47</v>
      </c>
      <c r="H15" s="20" t="s">
        <v>5</v>
      </c>
      <c r="I15" s="12">
        <v>0</v>
      </c>
      <c r="J15" s="12">
        <v>0</v>
      </c>
      <c r="K15" s="12">
        <v>0</v>
      </c>
      <c r="L15" s="12">
        <v>0</v>
      </c>
      <c r="M15" s="12">
        <v>0</v>
      </c>
      <c r="N15" s="12">
        <v>0</v>
      </c>
      <c r="O15" s="52">
        <f t="shared" si="0"/>
        <v>0</v>
      </c>
      <c r="P15" s="2"/>
      <c r="Q15" s="2"/>
      <c r="R15" s="2"/>
      <c r="S15" s="2"/>
      <c r="T15" s="2"/>
    </row>
    <row r="16" spans="1:20" ht="103.9" customHeight="1" x14ac:dyDescent="0.35">
      <c r="A16" s="25" t="s">
        <v>44</v>
      </c>
      <c r="B16" s="28" t="s">
        <v>91</v>
      </c>
      <c r="C16" s="20" t="s">
        <v>92</v>
      </c>
      <c r="D16" s="20" t="s">
        <v>93</v>
      </c>
      <c r="E16" s="30" t="s">
        <v>94</v>
      </c>
      <c r="F16" s="19">
        <v>7</v>
      </c>
      <c r="G16" s="20" t="s">
        <v>47</v>
      </c>
      <c r="H16" s="20" t="s">
        <v>5</v>
      </c>
      <c r="I16" s="12">
        <v>0</v>
      </c>
      <c r="J16" s="12">
        <v>0</v>
      </c>
      <c r="K16" s="12">
        <v>0</v>
      </c>
      <c r="L16" s="12">
        <v>0</v>
      </c>
      <c r="M16" s="12">
        <v>0</v>
      </c>
      <c r="N16" s="12">
        <v>0</v>
      </c>
      <c r="O16" s="52">
        <f t="shared" si="0"/>
        <v>0</v>
      </c>
      <c r="P16" s="2"/>
      <c r="Q16" s="2"/>
      <c r="R16" s="2"/>
      <c r="S16" s="2"/>
      <c r="T16" s="2"/>
    </row>
    <row r="17" spans="1:20" ht="117.6" customHeight="1" x14ac:dyDescent="0.35">
      <c r="A17" s="25" t="s">
        <v>45</v>
      </c>
      <c r="B17" s="28" t="s">
        <v>91</v>
      </c>
      <c r="C17" s="20" t="s">
        <v>92</v>
      </c>
      <c r="D17" s="20" t="s">
        <v>95</v>
      </c>
      <c r="E17" s="30" t="s">
        <v>96</v>
      </c>
      <c r="F17" s="19">
        <v>7</v>
      </c>
      <c r="G17" s="20" t="s">
        <v>47</v>
      </c>
      <c r="H17" s="20" t="s">
        <v>5</v>
      </c>
      <c r="I17" s="12">
        <v>0</v>
      </c>
      <c r="J17" s="12">
        <v>0</v>
      </c>
      <c r="K17" s="12">
        <v>0</v>
      </c>
      <c r="L17" s="12">
        <v>0</v>
      </c>
      <c r="M17" s="12">
        <v>0</v>
      </c>
      <c r="N17" s="12">
        <v>0</v>
      </c>
      <c r="O17" s="52">
        <f t="shared" si="0"/>
        <v>0</v>
      </c>
      <c r="P17" s="2"/>
      <c r="Q17" s="2"/>
      <c r="R17" s="2"/>
      <c r="S17" s="2"/>
      <c r="T17" s="2"/>
    </row>
    <row r="18" spans="1:20" ht="114.75" x14ac:dyDescent="0.35">
      <c r="A18" s="25" t="s">
        <v>46</v>
      </c>
      <c r="B18" s="28" t="s">
        <v>91</v>
      </c>
      <c r="C18" s="20" t="s">
        <v>92</v>
      </c>
      <c r="D18" s="20" t="s">
        <v>97</v>
      </c>
      <c r="E18" s="30" t="s">
        <v>98</v>
      </c>
      <c r="F18" s="19">
        <v>7</v>
      </c>
      <c r="G18" s="20" t="s">
        <v>47</v>
      </c>
      <c r="H18" s="20" t="s">
        <v>5</v>
      </c>
      <c r="I18" s="12">
        <v>0</v>
      </c>
      <c r="J18" s="12">
        <v>0</v>
      </c>
      <c r="K18" s="12">
        <v>0</v>
      </c>
      <c r="L18" s="12">
        <v>0</v>
      </c>
      <c r="M18" s="12">
        <v>0</v>
      </c>
      <c r="N18" s="12">
        <v>0</v>
      </c>
      <c r="O18" s="52">
        <f t="shared" si="0"/>
        <v>0</v>
      </c>
      <c r="P18" s="2"/>
      <c r="Q18" s="2"/>
      <c r="R18" s="2"/>
      <c r="S18" s="2"/>
      <c r="T18" s="2"/>
    </row>
    <row r="19" spans="1:20" ht="73.900000000000006" customHeight="1" x14ac:dyDescent="0.35">
      <c r="A19" s="25" t="s">
        <v>52</v>
      </c>
      <c r="B19" s="28" t="s">
        <v>99</v>
      </c>
      <c r="C19" s="20" t="s">
        <v>100</v>
      </c>
      <c r="D19" s="20" t="s">
        <v>137</v>
      </c>
      <c r="E19" s="29" t="s">
        <v>56</v>
      </c>
      <c r="F19" s="19">
        <v>8</v>
      </c>
      <c r="G19" s="20" t="s">
        <v>47</v>
      </c>
      <c r="H19" s="20" t="s">
        <v>4</v>
      </c>
      <c r="I19" s="12">
        <f>ASSUMPTIONS!$C$32/2</f>
        <v>3750000</v>
      </c>
      <c r="J19" s="12">
        <f>ASSUMPTIONS!$C$32/2</f>
        <v>3750000</v>
      </c>
      <c r="K19" s="12">
        <f>ASSUMPTIONS!$C$32/2</f>
        <v>3750000</v>
      </c>
      <c r="L19" s="12">
        <f>ASSUMPTIONS!$C$32/2</f>
        <v>3750000</v>
      </c>
      <c r="M19" s="12">
        <f>ASSUMPTIONS!$C$32/2</f>
        <v>3750000</v>
      </c>
      <c r="N19" s="12">
        <f>ASSUMPTIONS!$C$32/2</f>
        <v>3750000</v>
      </c>
      <c r="O19" s="52">
        <f t="shared" si="0"/>
        <v>22500000</v>
      </c>
      <c r="P19" s="2"/>
      <c r="Q19" s="2"/>
      <c r="R19" s="2"/>
      <c r="S19" s="2"/>
      <c r="T19" s="2"/>
    </row>
    <row r="20" spans="1:20" ht="167.45" customHeight="1" x14ac:dyDescent="0.35">
      <c r="A20" s="25" t="s">
        <v>53</v>
      </c>
      <c r="B20" s="28" t="s">
        <v>138</v>
      </c>
      <c r="C20" s="20" t="s">
        <v>102</v>
      </c>
      <c r="D20" s="20" t="s">
        <v>103</v>
      </c>
      <c r="E20" s="30" t="s">
        <v>56</v>
      </c>
      <c r="F20" s="19">
        <v>9</v>
      </c>
      <c r="G20" s="20" t="s">
        <v>47</v>
      </c>
      <c r="H20" s="20" t="s">
        <v>5</v>
      </c>
      <c r="I20" s="12">
        <v>0</v>
      </c>
      <c r="J20" s="12">
        <v>0</v>
      </c>
      <c r="K20" s="12">
        <v>0</v>
      </c>
      <c r="L20" s="12">
        <v>0</v>
      </c>
      <c r="M20" s="12">
        <v>0</v>
      </c>
      <c r="N20" s="12">
        <v>0</v>
      </c>
      <c r="O20" s="52">
        <f t="shared" si="0"/>
        <v>0</v>
      </c>
      <c r="P20" s="2"/>
      <c r="Q20" s="2"/>
      <c r="R20" s="2"/>
      <c r="S20" s="2"/>
      <c r="T20" s="2"/>
    </row>
    <row r="21" spans="1:20" ht="195.6" customHeight="1" x14ac:dyDescent="0.35">
      <c r="A21" s="25" t="s">
        <v>54</v>
      </c>
      <c r="B21" s="28" t="s">
        <v>101</v>
      </c>
      <c r="C21" s="20" t="s">
        <v>102</v>
      </c>
      <c r="D21" s="20" t="s">
        <v>104</v>
      </c>
      <c r="E21" s="30" t="s">
        <v>56</v>
      </c>
      <c r="F21" s="19">
        <v>9</v>
      </c>
      <c r="G21" s="20" t="s">
        <v>47</v>
      </c>
      <c r="H21" s="20" t="s">
        <v>5</v>
      </c>
      <c r="I21" s="12">
        <v>0</v>
      </c>
      <c r="J21" s="12">
        <v>0</v>
      </c>
      <c r="K21" s="12">
        <v>0</v>
      </c>
      <c r="L21" s="12">
        <v>0</v>
      </c>
      <c r="M21" s="12">
        <v>0</v>
      </c>
      <c r="N21" s="12">
        <v>0</v>
      </c>
      <c r="O21" s="52">
        <f t="shared" si="0"/>
        <v>0</v>
      </c>
      <c r="P21" s="2"/>
      <c r="Q21" s="2"/>
      <c r="R21" s="2"/>
      <c r="S21" s="2"/>
      <c r="T21" s="2"/>
    </row>
    <row r="22" spans="1:20" ht="190.15" customHeight="1" x14ac:dyDescent="0.35">
      <c r="A22" s="25" t="s">
        <v>58</v>
      </c>
      <c r="B22" s="28" t="s">
        <v>105</v>
      </c>
      <c r="C22" s="20" t="s">
        <v>106</v>
      </c>
      <c r="D22" s="20" t="s">
        <v>107</v>
      </c>
      <c r="E22" s="30" t="s">
        <v>56</v>
      </c>
      <c r="F22" s="19">
        <v>10</v>
      </c>
      <c r="G22" s="20" t="s">
        <v>47</v>
      </c>
      <c r="H22" s="20" t="s">
        <v>5</v>
      </c>
      <c r="I22" s="12">
        <v>0</v>
      </c>
      <c r="J22" s="12">
        <v>0</v>
      </c>
      <c r="K22" s="12">
        <v>0</v>
      </c>
      <c r="L22" s="12">
        <v>0</v>
      </c>
      <c r="M22" s="12">
        <v>0</v>
      </c>
      <c r="N22" s="12">
        <v>0</v>
      </c>
      <c r="O22" s="52">
        <f t="shared" si="0"/>
        <v>0</v>
      </c>
      <c r="P22" s="2"/>
      <c r="Q22" s="2"/>
      <c r="R22" s="2"/>
      <c r="S22" s="2"/>
      <c r="T22" s="2"/>
    </row>
    <row r="23" spans="1:20" ht="150" customHeight="1" x14ac:dyDescent="0.35">
      <c r="A23" s="25" t="s">
        <v>59</v>
      </c>
      <c r="B23" s="41" t="s">
        <v>108</v>
      </c>
      <c r="C23" s="42" t="s">
        <v>139</v>
      </c>
      <c r="D23" s="42" t="s">
        <v>110</v>
      </c>
      <c r="E23" s="30" t="s">
        <v>56</v>
      </c>
      <c r="F23" s="19">
        <v>11</v>
      </c>
      <c r="G23" s="20" t="s">
        <v>47</v>
      </c>
      <c r="H23" s="20" t="s">
        <v>4</v>
      </c>
      <c r="I23" s="12">
        <f>ASSUMPTIONS!C39</f>
        <v>7000000</v>
      </c>
      <c r="J23" s="12">
        <v>0</v>
      </c>
      <c r="K23" s="12">
        <v>0</v>
      </c>
      <c r="L23" s="12">
        <v>0</v>
      </c>
      <c r="M23" s="12">
        <v>0</v>
      </c>
      <c r="N23" s="12">
        <v>0</v>
      </c>
      <c r="O23" s="52">
        <f t="shared" si="0"/>
        <v>7000000</v>
      </c>
      <c r="P23" s="2"/>
      <c r="Q23" s="2"/>
      <c r="R23" s="2"/>
      <c r="S23" s="2"/>
      <c r="T23" s="2"/>
    </row>
    <row r="24" spans="1:20" ht="153" customHeight="1" x14ac:dyDescent="0.35">
      <c r="A24" s="25" t="s">
        <v>60</v>
      </c>
      <c r="B24" s="41" t="s">
        <v>108</v>
      </c>
      <c r="C24" s="42" t="s">
        <v>109</v>
      </c>
      <c r="D24" s="20" t="s">
        <v>111</v>
      </c>
      <c r="E24" s="30" t="s">
        <v>56</v>
      </c>
      <c r="F24" s="19">
        <v>11</v>
      </c>
      <c r="G24" s="20" t="s">
        <v>47</v>
      </c>
      <c r="H24" s="20" t="s">
        <v>4</v>
      </c>
      <c r="I24" s="12">
        <f>ASSUMPTIONS!C46</f>
        <v>3500000</v>
      </c>
      <c r="J24" s="12">
        <v>0</v>
      </c>
      <c r="K24" s="12">
        <v>0</v>
      </c>
      <c r="L24" s="12">
        <v>0</v>
      </c>
      <c r="M24" s="12">
        <v>0</v>
      </c>
      <c r="N24" s="12">
        <v>0</v>
      </c>
      <c r="O24" s="52">
        <f t="shared" si="0"/>
        <v>3500000</v>
      </c>
      <c r="P24" s="2"/>
      <c r="Q24" s="2"/>
      <c r="R24" s="2"/>
      <c r="S24" s="2"/>
      <c r="T24" s="2"/>
    </row>
    <row r="25" spans="1:20" ht="137.44999999999999" customHeight="1" x14ac:dyDescent="0.35">
      <c r="A25" s="25" t="s">
        <v>61</v>
      </c>
      <c r="B25" s="41" t="s">
        <v>112</v>
      </c>
      <c r="C25" s="42" t="s">
        <v>113</v>
      </c>
      <c r="D25" s="42" t="s">
        <v>114</v>
      </c>
      <c r="E25" s="30" t="s">
        <v>56</v>
      </c>
      <c r="F25" s="19">
        <v>12</v>
      </c>
      <c r="G25" s="20" t="s">
        <v>6</v>
      </c>
      <c r="H25" s="20" t="s">
        <v>4</v>
      </c>
      <c r="I25" s="12">
        <f>ASSUMPTIONS!C53</f>
        <v>7500000</v>
      </c>
      <c r="J25" s="12">
        <v>0</v>
      </c>
      <c r="K25" s="12">
        <v>0</v>
      </c>
      <c r="L25" s="12">
        <v>0</v>
      </c>
      <c r="M25" s="12">
        <v>0</v>
      </c>
      <c r="N25" s="12">
        <v>0</v>
      </c>
      <c r="O25" s="52">
        <f t="shared" si="0"/>
        <v>7500000</v>
      </c>
      <c r="P25" s="2"/>
      <c r="Q25" s="2"/>
      <c r="R25" s="2"/>
      <c r="S25" s="2"/>
      <c r="T25" s="2"/>
    </row>
    <row r="26" spans="1:20" ht="112.9" customHeight="1" x14ac:dyDescent="0.35">
      <c r="A26" s="25" t="s">
        <v>62</v>
      </c>
      <c r="B26" s="41" t="s">
        <v>115</v>
      </c>
      <c r="C26" s="42" t="s">
        <v>116</v>
      </c>
      <c r="D26" s="42" t="s">
        <v>117</v>
      </c>
      <c r="E26" s="30" t="s">
        <v>56</v>
      </c>
      <c r="F26" s="19">
        <v>13</v>
      </c>
      <c r="G26" s="20" t="s">
        <v>30</v>
      </c>
      <c r="H26" s="20" t="s">
        <v>5</v>
      </c>
      <c r="I26" s="12">
        <v>0</v>
      </c>
      <c r="J26" s="12">
        <v>0</v>
      </c>
      <c r="K26" s="12">
        <v>0</v>
      </c>
      <c r="L26" s="12">
        <v>0</v>
      </c>
      <c r="M26" s="12">
        <v>0</v>
      </c>
      <c r="N26" s="12">
        <v>0</v>
      </c>
      <c r="O26" s="52">
        <f t="shared" si="0"/>
        <v>0</v>
      </c>
      <c r="P26" s="2"/>
      <c r="Q26" s="2"/>
      <c r="R26" s="2"/>
      <c r="S26" s="2"/>
      <c r="T26" s="2"/>
    </row>
    <row r="27" spans="1:20" ht="84" customHeight="1" x14ac:dyDescent="0.35">
      <c r="A27" s="25" t="s">
        <v>63</v>
      </c>
      <c r="B27" s="41" t="s">
        <v>118</v>
      </c>
      <c r="C27" s="42" t="s">
        <v>140</v>
      </c>
      <c r="D27" s="20" t="s">
        <v>119</v>
      </c>
      <c r="E27" s="30" t="s">
        <v>56</v>
      </c>
      <c r="F27" s="19">
        <v>14</v>
      </c>
      <c r="G27" s="20" t="s">
        <v>30</v>
      </c>
      <c r="H27" s="20" t="s">
        <v>5</v>
      </c>
      <c r="I27" s="12">
        <v>0</v>
      </c>
      <c r="J27" s="12">
        <v>0</v>
      </c>
      <c r="K27" s="12">
        <v>0</v>
      </c>
      <c r="L27" s="12">
        <v>0</v>
      </c>
      <c r="M27" s="12">
        <v>0</v>
      </c>
      <c r="N27" s="12">
        <v>0</v>
      </c>
      <c r="O27" s="52">
        <f t="shared" si="0"/>
        <v>0</v>
      </c>
      <c r="P27" s="2"/>
      <c r="Q27" s="2"/>
      <c r="R27" s="2"/>
      <c r="S27" s="2"/>
      <c r="T27" s="2"/>
    </row>
    <row r="28" spans="1:20" ht="97.9" customHeight="1" x14ac:dyDescent="0.35">
      <c r="A28" s="25" t="s">
        <v>64</v>
      </c>
      <c r="B28" s="41" t="s">
        <v>118</v>
      </c>
      <c r="C28" s="42" t="s">
        <v>140</v>
      </c>
      <c r="D28" s="42" t="s">
        <v>120</v>
      </c>
      <c r="E28" s="30" t="s">
        <v>56</v>
      </c>
      <c r="F28" s="19">
        <v>14</v>
      </c>
      <c r="G28" s="20" t="s">
        <v>25</v>
      </c>
      <c r="H28" s="20" t="s">
        <v>4</v>
      </c>
      <c r="I28" s="12">
        <v>0</v>
      </c>
      <c r="J28" s="12">
        <f>ASSUMPTIONS!C59</f>
        <v>3000000</v>
      </c>
      <c r="K28" s="12">
        <v>0</v>
      </c>
      <c r="L28" s="12">
        <v>0</v>
      </c>
      <c r="M28" s="12">
        <v>0</v>
      </c>
      <c r="N28" s="12">
        <v>0</v>
      </c>
      <c r="O28" s="52">
        <f t="shared" si="0"/>
        <v>3000000</v>
      </c>
      <c r="P28" s="2"/>
      <c r="Q28" s="2"/>
      <c r="R28" s="2"/>
      <c r="S28" s="2"/>
      <c r="T28" s="2"/>
    </row>
    <row r="29" spans="1:20" ht="97.9" customHeight="1" x14ac:dyDescent="0.35">
      <c r="A29" s="25" t="s">
        <v>65</v>
      </c>
      <c r="B29" s="41" t="s">
        <v>66</v>
      </c>
      <c r="C29" s="42" t="s">
        <v>141</v>
      </c>
      <c r="D29" s="42" t="s">
        <v>142</v>
      </c>
      <c r="E29" s="30" t="s">
        <v>56</v>
      </c>
      <c r="F29" s="19">
        <v>15</v>
      </c>
      <c r="G29" s="20" t="s">
        <v>47</v>
      </c>
      <c r="H29" s="20" t="s">
        <v>5</v>
      </c>
      <c r="I29" s="12">
        <v>0</v>
      </c>
      <c r="J29" s="12">
        <v>0</v>
      </c>
      <c r="K29" s="12">
        <v>0</v>
      </c>
      <c r="L29" s="12">
        <v>0</v>
      </c>
      <c r="M29" s="12">
        <v>0</v>
      </c>
      <c r="N29" s="12">
        <v>0</v>
      </c>
      <c r="O29" s="52">
        <f t="shared" si="0"/>
        <v>0</v>
      </c>
      <c r="P29" s="2"/>
      <c r="Q29" s="2"/>
      <c r="R29" s="2"/>
      <c r="S29" s="2"/>
      <c r="T29" s="2"/>
    </row>
    <row r="30" spans="1:20" ht="97.9" customHeight="1" x14ac:dyDescent="0.35">
      <c r="A30" s="25" t="s">
        <v>121</v>
      </c>
      <c r="B30" s="41" t="s">
        <v>66</v>
      </c>
      <c r="C30" s="42" t="s">
        <v>141</v>
      </c>
      <c r="D30" s="42" t="s">
        <v>125</v>
      </c>
      <c r="E30" s="30" t="s">
        <v>56</v>
      </c>
      <c r="F30" s="19">
        <v>15</v>
      </c>
      <c r="G30" s="20" t="s">
        <v>6</v>
      </c>
      <c r="H30" s="20" t="s">
        <v>5</v>
      </c>
      <c r="I30" s="12">
        <v>0</v>
      </c>
      <c r="J30" s="12">
        <v>0</v>
      </c>
      <c r="K30" s="12">
        <v>0</v>
      </c>
      <c r="L30" s="12">
        <v>0</v>
      </c>
      <c r="M30" s="12">
        <v>0</v>
      </c>
      <c r="N30" s="12">
        <v>0</v>
      </c>
      <c r="O30" s="52">
        <f t="shared" si="0"/>
        <v>0</v>
      </c>
      <c r="P30" s="2"/>
      <c r="Q30" s="2"/>
      <c r="R30" s="2"/>
      <c r="S30" s="2"/>
      <c r="T30" s="2"/>
    </row>
    <row r="31" spans="1:20" ht="154.15" customHeight="1" x14ac:dyDescent="0.35">
      <c r="A31" s="25" t="s">
        <v>122</v>
      </c>
      <c r="B31" s="41" t="s">
        <v>67</v>
      </c>
      <c r="C31" s="42" t="s">
        <v>143</v>
      </c>
      <c r="D31" s="42" t="s">
        <v>144</v>
      </c>
      <c r="E31" s="30" t="s">
        <v>56</v>
      </c>
      <c r="F31" s="19">
        <v>16</v>
      </c>
      <c r="G31" s="20" t="s">
        <v>49</v>
      </c>
      <c r="H31" s="20" t="s">
        <v>4</v>
      </c>
      <c r="I31" s="12">
        <v>0</v>
      </c>
      <c r="J31" s="12">
        <f>ASSUMPTIONS!C68</f>
        <v>20400000</v>
      </c>
      <c r="K31" s="12">
        <v>0</v>
      </c>
      <c r="L31" s="12">
        <f>J31</f>
        <v>20400000</v>
      </c>
      <c r="M31" s="12">
        <v>0</v>
      </c>
      <c r="N31" s="12">
        <f>L31</f>
        <v>20400000</v>
      </c>
      <c r="O31" s="52">
        <f t="shared" si="0"/>
        <v>61200000</v>
      </c>
      <c r="P31" s="2"/>
      <c r="Q31" s="2"/>
      <c r="R31" s="2"/>
      <c r="S31" s="2"/>
      <c r="T31" s="2"/>
    </row>
    <row r="32" spans="1:20" ht="97.9" customHeight="1" x14ac:dyDescent="0.35">
      <c r="A32" s="25" t="s">
        <v>123</v>
      </c>
      <c r="B32" s="41" t="s">
        <v>126</v>
      </c>
      <c r="C32" s="42" t="s">
        <v>145</v>
      </c>
      <c r="D32" s="42" t="s">
        <v>146</v>
      </c>
      <c r="E32" s="30" t="s">
        <v>56</v>
      </c>
      <c r="F32" s="19">
        <v>17</v>
      </c>
      <c r="G32" s="20" t="s">
        <v>30</v>
      </c>
      <c r="H32" s="20" t="s">
        <v>5</v>
      </c>
      <c r="I32" s="12">
        <v>0</v>
      </c>
      <c r="J32" s="12">
        <v>0</v>
      </c>
      <c r="K32" s="12">
        <v>0</v>
      </c>
      <c r="L32" s="12">
        <v>0</v>
      </c>
      <c r="M32" s="12">
        <v>0</v>
      </c>
      <c r="N32" s="12">
        <v>0</v>
      </c>
      <c r="O32" s="52">
        <f t="shared" si="0"/>
        <v>0</v>
      </c>
      <c r="P32" s="2"/>
      <c r="Q32" s="2"/>
      <c r="R32" s="2"/>
      <c r="S32" s="2"/>
      <c r="T32" s="2"/>
    </row>
    <row r="33" spans="1:20" ht="97.9" customHeight="1" x14ac:dyDescent="0.35">
      <c r="A33" s="25" t="s">
        <v>124</v>
      </c>
      <c r="B33" s="41" t="s">
        <v>147</v>
      </c>
      <c r="C33" s="42" t="s">
        <v>127</v>
      </c>
      <c r="D33" s="42" t="s">
        <v>128</v>
      </c>
      <c r="E33" s="30" t="s">
        <v>56</v>
      </c>
      <c r="F33" s="19">
        <v>18</v>
      </c>
      <c r="G33" s="20" t="s">
        <v>6</v>
      </c>
      <c r="H33" s="20" t="s">
        <v>4</v>
      </c>
      <c r="I33" s="12">
        <f>ASSUMPTIONS!C75/2</f>
        <v>19811500</v>
      </c>
      <c r="J33" s="12">
        <f>I33</f>
        <v>19811500</v>
      </c>
      <c r="K33" s="12">
        <f t="shared" ref="K33:N33" si="1">J33</f>
        <v>19811500</v>
      </c>
      <c r="L33" s="12">
        <f t="shared" si="1"/>
        <v>19811500</v>
      </c>
      <c r="M33" s="12">
        <f t="shared" si="1"/>
        <v>19811500</v>
      </c>
      <c r="N33" s="12">
        <f t="shared" si="1"/>
        <v>19811500</v>
      </c>
      <c r="O33" s="52">
        <f t="shared" si="0"/>
        <v>118869000</v>
      </c>
      <c r="P33" s="2"/>
      <c r="Q33" s="2"/>
      <c r="R33" s="2"/>
      <c r="S33" s="2"/>
      <c r="T33" s="2"/>
    </row>
    <row r="34" spans="1:20" s="48" customFormat="1" ht="21.75" thickBot="1" x14ac:dyDescent="0.4">
      <c r="A34" s="43"/>
      <c r="B34" s="44" t="s">
        <v>68</v>
      </c>
      <c r="C34" s="45"/>
      <c r="D34" s="45"/>
      <c r="E34" s="46"/>
      <c r="F34" s="46"/>
      <c r="G34" s="45"/>
      <c r="H34" s="45"/>
      <c r="I34" s="47">
        <f>+SUM(I3:I33)</f>
        <v>54899602</v>
      </c>
      <c r="J34" s="47">
        <f t="shared" ref="J34:N34" si="2">+SUM(J3:J33)</f>
        <v>59549602</v>
      </c>
      <c r="K34" s="47">
        <f t="shared" si="2"/>
        <v>36149602</v>
      </c>
      <c r="L34" s="47">
        <f t="shared" si="2"/>
        <v>56549602</v>
      </c>
      <c r="M34" s="47">
        <f t="shared" si="2"/>
        <v>36149602</v>
      </c>
      <c r="N34" s="47">
        <f t="shared" si="2"/>
        <v>56549602</v>
      </c>
      <c r="O34" s="53">
        <f t="shared" si="0"/>
        <v>299847612</v>
      </c>
    </row>
    <row r="35" spans="1:20" ht="21.6" thickTop="1" x14ac:dyDescent="0.4"/>
  </sheetData>
  <autoFilter ref="B2:H34"/>
  <mergeCells count="3">
    <mergeCell ref="I1:J1"/>
    <mergeCell ref="K1:L1"/>
    <mergeCell ref="M1:N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7" sqref="A7"/>
    </sheetView>
  </sheetViews>
  <sheetFormatPr defaultRowHeight="15" x14ac:dyDescent="0.25"/>
  <cols>
    <col min="1" max="1" width="61" bestFit="1" customWidth="1"/>
  </cols>
  <sheetData>
    <row r="1" spans="1:1" x14ac:dyDescent="0.25">
      <c r="A1" s="20" t="s">
        <v>30</v>
      </c>
    </row>
    <row r="2" spans="1:1" x14ac:dyDescent="0.25">
      <c r="A2" s="20" t="s">
        <v>48</v>
      </c>
    </row>
    <row r="3" spans="1:1" x14ac:dyDescent="0.25">
      <c r="A3" s="20" t="s">
        <v>6</v>
      </c>
    </row>
    <row r="4" spans="1:1" x14ac:dyDescent="0.25">
      <c r="A4" s="20" t="s">
        <v>25</v>
      </c>
    </row>
    <row r="5" spans="1:1" x14ac:dyDescent="0.25">
      <c r="A5" s="20" t="s">
        <v>47</v>
      </c>
    </row>
    <row r="6" spans="1:1" x14ac:dyDescent="0.25">
      <c r="A6" s="20" t="s">
        <v>2</v>
      </c>
    </row>
    <row r="7" spans="1:1" x14ac:dyDescent="0.25">
      <c r="A7" s="20" t="s">
        <v>49</v>
      </c>
    </row>
    <row r="8" spans="1:1" ht="14.45" x14ac:dyDescent="0.3">
      <c r="A8" s="20"/>
    </row>
    <row r="9" spans="1:1" ht="14.45" x14ac:dyDescent="0.3">
      <c r="A9" s="20"/>
    </row>
    <row r="10" spans="1:1" ht="14.45" x14ac:dyDescent="0.3">
      <c r="A10"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ASSUMPTIONS</vt:lpstr>
      <vt:lpstr>TAX PROJECTIONS</vt:lpstr>
      <vt:lpstr>Types of Actions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2017-12-25T11:48:03Z</dcterms:modified>
</cp:coreProperties>
</file>