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Mijnajamket_uxarkvats_2025_2027\"/>
    </mc:Choice>
  </mc:AlternateContent>
  <bookViews>
    <workbookView xWindow="0" yWindow="0" windowWidth="21600" windowHeight="10425" activeTab="2"/>
  </bookViews>
  <sheets>
    <sheet name="2" sheetId="1" r:id="rId1"/>
    <sheet name="3" sheetId="7" r:id="rId2"/>
    <sheet name="4" sheetId="8" r:id="rId3"/>
  </sheets>
  <calcPr calcId="152511"/>
</workbook>
</file>

<file path=xl/calcChain.xml><?xml version="1.0" encoding="utf-8"?>
<calcChain xmlns="http://schemas.openxmlformats.org/spreadsheetml/2006/main">
  <c r="K8" i="7" l="1"/>
  <c r="L8" i="7"/>
  <c r="J8" i="7"/>
  <c r="P92" i="1"/>
  <c r="V190" i="8"/>
  <c r="V188" i="8"/>
  <c r="V195" i="8"/>
  <c r="X190" i="8"/>
  <c r="X188" i="8"/>
  <c r="X186" i="8"/>
  <c r="L59" i="1"/>
  <c r="R6" i="7"/>
  <c r="W54" i="8"/>
  <c r="V65" i="8"/>
  <c r="W99" i="8"/>
  <c r="V109" i="8"/>
  <c r="V29" i="8"/>
  <c r="V27" i="8"/>
  <c r="V26" i="8"/>
  <c r="N243" i="8"/>
  <c r="M243" i="8"/>
  <c r="S244" i="8"/>
  <c r="N177" i="8"/>
  <c r="M178" i="8"/>
  <c r="P109" i="8"/>
  <c r="Q109" i="8"/>
  <c r="S27" i="8"/>
  <c r="S29" i="8"/>
  <c r="S26" i="8"/>
  <c r="T349" i="8"/>
  <c r="S352" i="8"/>
  <c r="T273" i="8"/>
  <c r="S275" i="8"/>
  <c r="T188" i="8"/>
  <c r="T190" i="8"/>
  <c r="S190" i="8"/>
  <c r="S193" i="8"/>
  <c r="T177" i="8"/>
  <c r="T111" i="8"/>
  <c r="S113" i="8"/>
  <c r="T99" i="8"/>
  <c r="S106" i="8"/>
  <c r="V214" i="8"/>
  <c r="X111" i="8"/>
  <c r="V115" i="8"/>
  <c r="U349" i="8"/>
  <c r="U347" i="8"/>
  <c r="T212" i="8"/>
  <c r="S214" i="8"/>
  <c r="T360" i="8"/>
  <c r="T358" i="8"/>
  <c r="S362" i="8"/>
  <c r="S355" i="8"/>
  <c r="U312" i="8"/>
  <c r="S325" i="8"/>
  <c r="N99" i="8"/>
  <c r="M109" i="8"/>
  <c r="O124" i="8"/>
  <c r="M127" i="8"/>
  <c r="M214" i="8"/>
  <c r="N360" i="8"/>
  <c r="M362" i="8"/>
  <c r="O243" i="8"/>
  <c r="M252" i="8"/>
  <c r="O349" i="8"/>
  <c r="M355" i="8"/>
  <c r="O293" i="8"/>
  <c r="M157" i="8"/>
  <c r="N349" i="8"/>
  <c r="M351" i="8"/>
  <c r="P351" i="8"/>
  <c r="M352" i="8"/>
  <c r="M244" i="8"/>
  <c r="M294" i="8"/>
  <c r="V274" i="8"/>
  <c r="V363" i="8"/>
  <c r="V339" i="8"/>
  <c r="Q339" i="8"/>
  <c r="S90" i="1"/>
  <c r="S80" i="1"/>
  <c r="S79" i="1"/>
  <c r="S39" i="1"/>
  <c r="S38" i="1"/>
  <c r="S37" i="1"/>
  <c r="S36" i="1"/>
  <c r="S33" i="1"/>
  <c r="P91" i="1"/>
  <c r="P90" i="1"/>
  <c r="P80" i="1"/>
  <c r="P79" i="1"/>
  <c r="P36" i="1"/>
  <c r="P33" i="1"/>
  <c r="P39" i="1"/>
  <c r="P38" i="1"/>
  <c r="P37" i="1"/>
  <c r="K21" i="1"/>
  <c r="J20" i="1"/>
  <c r="J44" i="1"/>
  <c r="M44" i="1"/>
  <c r="G59" i="1"/>
  <c r="I59" i="1"/>
  <c r="K283" i="8"/>
  <c r="K281" i="8"/>
  <c r="K367" i="8"/>
  <c r="J373" i="8"/>
  <c r="K13" i="8"/>
  <c r="K11" i="8"/>
  <c r="K9" i="8"/>
  <c r="K99" i="8"/>
  <c r="K54" i="8"/>
  <c r="L54" i="8"/>
  <c r="L39" i="8"/>
  <c r="L169" i="8"/>
  <c r="K169" i="8"/>
  <c r="L165" i="8"/>
  <c r="H21" i="1"/>
  <c r="J203" i="8"/>
  <c r="Q203" i="8"/>
  <c r="J202" i="8"/>
  <c r="Q202" i="8"/>
  <c r="P202" i="8"/>
  <c r="Q204" i="8"/>
  <c r="K140" i="8"/>
  <c r="K138" i="8"/>
  <c r="J141" i="8"/>
  <c r="K360" i="8"/>
  <c r="J324" i="8"/>
  <c r="L293" i="8"/>
  <c r="J305" i="8"/>
  <c r="J287" i="8"/>
  <c r="Q287" i="8"/>
  <c r="L263" i="8"/>
  <c r="L261" i="8"/>
  <c r="J270" i="8"/>
  <c r="J269" i="8"/>
  <c r="J268" i="8"/>
  <c r="L254" i="8"/>
  <c r="L241" i="8"/>
  <c r="L239" i="8"/>
  <c r="J258" i="8"/>
  <c r="J257" i="8"/>
  <c r="J255" i="8"/>
  <c r="J256" i="8"/>
  <c r="J252" i="8"/>
  <c r="J251" i="8"/>
  <c r="P251" i="8"/>
  <c r="K243" i="8"/>
  <c r="K235" i="8"/>
  <c r="K233" i="8"/>
  <c r="J233" i="8"/>
  <c r="J236" i="8"/>
  <c r="L228" i="8"/>
  <c r="J228" i="8"/>
  <c r="J230" i="8"/>
  <c r="L210" i="8"/>
  <c r="L208" i="8"/>
  <c r="J216" i="8"/>
  <c r="L201" i="8"/>
  <c r="K201" i="8"/>
  <c r="K190" i="8"/>
  <c r="K188" i="8"/>
  <c r="J188" i="8"/>
  <c r="J194" i="8"/>
  <c r="J193" i="8"/>
  <c r="L177" i="8"/>
  <c r="J185" i="8"/>
  <c r="J172" i="8"/>
  <c r="J170" i="8"/>
  <c r="J133" i="8"/>
  <c r="L124" i="8"/>
  <c r="J129" i="8"/>
  <c r="K111" i="8"/>
  <c r="L111" i="8"/>
  <c r="J113" i="8"/>
  <c r="J114" i="8"/>
  <c r="L99" i="8"/>
  <c r="J110" i="8"/>
  <c r="J106" i="8"/>
  <c r="J104" i="8"/>
  <c r="L88" i="8"/>
  <c r="J93" i="8"/>
  <c r="J69" i="8"/>
  <c r="J70" i="8"/>
  <c r="J73" i="8"/>
  <c r="P73" i="8"/>
  <c r="J74" i="8"/>
  <c r="R74" i="8"/>
  <c r="J68" i="8"/>
  <c r="J67" i="8"/>
  <c r="J65" i="8"/>
  <c r="J62" i="8"/>
  <c r="J60" i="8"/>
  <c r="L13" i="8"/>
  <c r="J36" i="8"/>
  <c r="J35" i="8"/>
  <c r="Q35" i="8"/>
  <c r="J29" i="8"/>
  <c r="Q29" i="8"/>
  <c r="J27" i="8"/>
  <c r="Q27" i="8"/>
  <c r="J26" i="8"/>
  <c r="Q26" i="8"/>
  <c r="H335" i="8"/>
  <c r="G335" i="8"/>
  <c r="I342" i="8"/>
  <c r="G342" i="8"/>
  <c r="G345" i="8"/>
  <c r="G338" i="8"/>
  <c r="G337" i="8"/>
  <c r="G336" i="8"/>
  <c r="H314" i="8"/>
  <c r="H312" i="8"/>
  <c r="G315" i="8"/>
  <c r="G316" i="8"/>
  <c r="H293" i="8"/>
  <c r="H291" i="8"/>
  <c r="G298" i="8"/>
  <c r="G294" i="8"/>
  <c r="I283" i="8"/>
  <c r="G289" i="8"/>
  <c r="H263" i="8"/>
  <c r="I263" i="8"/>
  <c r="I261" i="8"/>
  <c r="G269" i="8"/>
  <c r="G264" i="8"/>
  <c r="I243" i="8"/>
  <c r="I239" i="8"/>
  <c r="G252" i="8"/>
  <c r="G247" i="8"/>
  <c r="G216" i="8"/>
  <c r="G230" i="8"/>
  <c r="G228" i="8"/>
  <c r="G226" i="8"/>
  <c r="H235" i="8"/>
  <c r="G236" i="8"/>
  <c r="I228" i="8"/>
  <c r="I226" i="8"/>
  <c r="I212" i="8"/>
  <c r="I210" i="8"/>
  <c r="I208" i="8"/>
  <c r="H190" i="8"/>
  <c r="G194" i="8"/>
  <c r="G193" i="8"/>
  <c r="H177" i="8"/>
  <c r="G178" i="8"/>
  <c r="I156" i="8"/>
  <c r="G162" i="8"/>
  <c r="I124" i="8"/>
  <c r="G124" i="8"/>
  <c r="H120" i="8"/>
  <c r="G128" i="8"/>
  <c r="G122" i="8"/>
  <c r="G121" i="8"/>
  <c r="G115" i="8"/>
  <c r="G114" i="8"/>
  <c r="H99" i="8"/>
  <c r="G99" i="8"/>
  <c r="G109" i="8"/>
  <c r="G107" i="8"/>
  <c r="G106" i="8"/>
  <c r="G101" i="8"/>
  <c r="I54" i="8"/>
  <c r="G54" i="8"/>
  <c r="H54" i="8"/>
  <c r="H13" i="8"/>
  <c r="I13" i="8"/>
  <c r="G69" i="8"/>
  <c r="G60" i="8"/>
  <c r="G29" i="8"/>
  <c r="G27" i="8"/>
  <c r="K18" i="1"/>
  <c r="E12" i="7"/>
  <c r="I104" i="1"/>
  <c r="H77" i="1"/>
  <c r="G92" i="1"/>
  <c r="G91" i="1"/>
  <c r="G90" i="1"/>
  <c r="N90" i="1"/>
  <c r="G86" i="1"/>
  <c r="G84" i="1"/>
  <c r="M84" i="1"/>
  <c r="N84" i="1"/>
  <c r="G82" i="1"/>
  <c r="N82" i="1"/>
  <c r="G80" i="1"/>
  <c r="G79" i="1"/>
  <c r="G57" i="1"/>
  <c r="G39" i="1"/>
  <c r="D38" i="1"/>
  <c r="G38" i="1"/>
  <c r="G37" i="1"/>
  <c r="G36" i="1"/>
  <c r="M36" i="1"/>
  <c r="G33" i="1"/>
  <c r="E42" i="1"/>
  <c r="D92" i="1"/>
  <c r="D91" i="1"/>
  <c r="D90" i="1"/>
  <c r="D84" i="1"/>
  <c r="E54" i="1"/>
  <c r="D57" i="1"/>
  <c r="M382" i="8"/>
  <c r="P382" i="8"/>
  <c r="O169" i="8"/>
  <c r="M324" i="8"/>
  <c r="O263" i="8"/>
  <c r="O261" i="8"/>
  <c r="M270" i="8"/>
  <c r="M268" i="8"/>
  <c r="O254" i="8"/>
  <c r="M254" i="8"/>
  <c r="M258" i="8"/>
  <c r="O212" i="8"/>
  <c r="M216" i="8"/>
  <c r="O201" i="8"/>
  <c r="R201" i="8"/>
  <c r="O190" i="8"/>
  <c r="O188" i="8"/>
  <c r="O177" i="8"/>
  <c r="R177" i="8"/>
  <c r="O175" i="8"/>
  <c r="O111" i="8"/>
  <c r="O88" i="8"/>
  <c r="O84" i="8"/>
  <c r="O82" i="8"/>
  <c r="M93" i="8"/>
  <c r="O54" i="8"/>
  <c r="M74" i="8"/>
  <c r="P74" i="8"/>
  <c r="L17" i="7"/>
  <c r="J17" i="7"/>
  <c r="J111" i="1"/>
  <c r="O11" i="8"/>
  <c r="N283" i="8"/>
  <c r="M283" i="8"/>
  <c r="M202" i="8"/>
  <c r="N201" i="8"/>
  <c r="N13" i="8"/>
  <c r="M287" i="8"/>
  <c r="N235" i="8"/>
  <c r="M236" i="8"/>
  <c r="M194" i="8"/>
  <c r="M193" i="8"/>
  <c r="M106" i="8"/>
  <c r="M35" i="8"/>
  <c r="M29" i="8"/>
  <c r="P29" i="8"/>
  <c r="M27" i="8"/>
  <c r="P27" i="8"/>
  <c r="M26" i="8"/>
  <c r="P26" i="8"/>
  <c r="K77" i="1"/>
  <c r="J21" i="1"/>
  <c r="J90" i="1"/>
  <c r="M90" i="1"/>
  <c r="J84" i="1"/>
  <c r="J38" i="1"/>
  <c r="M38" i="1"/>
  <c r="N38" i="1"/>
  <c r="J36" i="1"/>
  <c r="K13" i="7"/>
  <c r="J13" i="7"/>
  <c r="M251" i="8"/>
  <c r="M114" i="8"/>
  <c r="W367" i="8"/>
  <c r="W365" i="8"/>
  <c r="V365" i="8"/>
  <c r="V372" i="8"/>
  <c r="V373" i="8"/>
  <c r="V371" i="8"/>
  <c r="V370" i="8"/>
  <c r="W293" i="8"/>
  <c r="W291" i="8"/>
  <c r="V303" i="8"/>
  <c r="V275" i="8"/>
  <c r="W201" i="8"/>
  <c r="W199" i="8"/>
  <c r="W197" i="8"/>
  <c r="W190" i="8"/>
  <c r="W188" i="8"/>
  <c r="V193" i="8"/>
  <c r="V192" i="8"/>
  <c r="W111" i="8"/>
  <c r="V113" i="8"/>
  <c r="V99" i="8"/>
  <c r="V103" i="8"/>
  <c r="N273" i="8"/>
  <c r="M273" i="8"/>
  <c r="P273" i="8"/>
  <c r="M275" i="8"/>
  <c r="Q275" i="8"/>
  <c r="P275" i="8"/>
  <c r="N111" i="8"/>
  <c r="M113" i="8"/>
  <c r="Q56" i="1"/>
  <c r="T56" i="1"/>
  <c r="N17" i="1"/>
  <c r="X150" i="8"/>
  <c r="X54" i="8"/>
  <c r="U8" i="7"/>
  <c r="U6" i="7"/>
  <c r="S6" i="7"/>
  <c r="R12" i="7"/>
  <c r="Q8" i="7"/>
  <c r="Q6" i="7"/>
  <c r="L6" i="7"/>
  <c r="L12" i="7"/>
  <c r="I12" i="7"/>
  <c r="I10" i="7"/>
  <c r="I8" i="7"/>
  <c r="I6" i="7"/>
  <c r="I17" i="7"/>
  <c r="G17" i="7"/>
  <c r="G20" i="7"/>
  <c r="G19" i="7"/>
  <c r="H13" i="7"/>
  <c r="G13" i="7"/>
  <c r="G16" i="7"/>
  <c r="G15" i="7"/>
  <c r="X283" i="8"/>
  <c r="X281" i="8"/>
  <c r="X293" i="8"/>
  <c r="X291" i="8"/>
  <c r="V305" i="8"/>
  <c r="V288" i="8"/>
  <c r="X212" i="8"/>
  <c r="V217" i="8"/>
  <c r="X98" i="8"/>
  <c r="V114" i="8"/>
  <c r="T367" i="8"/>
  <c r="S373" i="8"/>
  <c r="S343" i="8"/>
  <c r="U342" i="8"/>
  <c r="S342" i="8"/>
  <c r="U283" i="8"/>
  <c r="U281" i="8"/>
  <c r="S288" i="8"/>
  <c r="U277" i="8"/>
  <c r="U271" i="8"/>
  <c r="S278" i="8"/>
  <c r="S277" i="8"/>
  <c r="S251" i="8"/>
  <c r="S218" i="8"/>
  <c r="S217" i="8"/>
  <c r="U156" i="8"/>
  <c r="U154" i="8"/>
  <c r="U152" i="8"/>
  <c r="U150" i="8"/>
  <c r="S161" i="8"/>
  <c r="U111" i="8"/>
  <c r="S111" i="8"/>
  <c r="S115" i="8"/>
  <c r="O281" i="8"/>
  <c r="M290" i="8"/>
  <c r="P290" i="8"/>
  <c r="M288" i="8"/>
  <c r="N367" i="8"/>
  <c r="N365" i="8"/>
  <c r="M373" i="8"/>
  <c r="P373" i="8"/>
  <c r="N169" i="8"/>
  <c r="M169" i="8"/>
  <c r="M170" i="8"/>
  <c r="M185" i="8"/>
  <c r="M183" i="8"/>
  <c r="M257" i="8"/>
  <c r="M255" i="8"/>
  <c r="M256" i="8"/>
  <c r="M115" i="8"/>
  <c r="M104" i="8"/>
  <c r="O314" i="8"/>
  <c r="M325" i="8"/>
  <c r="M321" i="8"/>
  <c r="S82" i="1"/>
  <c r="P88" i="1"/>
  <c r="J88" i="1"/>
  <c r="P82" i="1"/>
  <c r="K13" i="1"/>
  <c r="J82" i="1"/>
  <c r="M82" i="1"/>
  <c r="H243" i="8"/>
  <c r="H77" i="8"/>
  <c r="H88" i="8"/>
  <c r="I88" i="8"/>
  <c r="H156" i="8"/>
  <c r="G156" i="8"/>
  <c r="I169" i="8"/>
  <c r="I167" i="8"/>
  <c r="G167" i="8"/>
  <c r="I177" i="8"/>
  <c r="I175" i="8"/>
  <c r="I173" i="8"/>
  <c r="H273" i="8"/>
  <c r="G273" i="8"/>
  <c r="I277" i="8"/>
  <c r="H283" i="8"/>
  <c r="I293" i="8"/>
  <c r="I291" i="8"/>
  <c r="I314" i="8"/>
  <c r="I312" i="8"/>
  <c r="H349" i="8"/>
  <c r="H347" i="8"/>
  <c r="G347" i="8"/>
  <c r="H367" i="8"/>
  <c r="G367" i="8"/>
  <c r="G382" i="8"/>
  <c r="H381" i="8"/>
  <c r="H379" i="8"/>
  <c r="H377" i="8"/>
  <c r="H375" i="8"/>
  <c r="G373" i="8"/>
  <c r="H360" i="8"/>
  <c r="G360" i="8"/>
  <c r="G364" i="8"/>
  <c r="G326" i="8"/>
  <c r="G305" i="8"/>
  <c r="G299" i="8"/>
  <c r="G288" i="8"/>
  <c r="G280" i="8"/>
  <c r="G275" i="8"/>
  <c r="G270" i="8"/>
  <c r="G266" i="8"/>
  <c r="I254" i="8"/>
  <c r="G256" i="8"/>
  <c r="G255" i="8"/>
  <c r="G251" i="8"/>
  <c r="G218" i="8"/>
  <c r="H201" i="8"/>
  <c r="H199" i="8"/>
  <c r="H197" i="8"/>
  <c r="G202" i="8"/>
  <c r="G185" i="8"/>
  <c r="G183" i="8"/>
  <c r="G160" i="8"/>
  <c r="G125" i="8"/>
  <c r="H111" i="8"/>
  <c r="G111" i="8"/>
  <c r="G113" i="8"/>
  <c r="G110" i="8"/>
  <c r="G108" i="8"/>
  <c r="G93" i="8"/>
  <c r="G68" i="8"/>
  <c r="G67" i="8"/>
  <c r="G65" i="8"/>
  <c r="G62" i="8"/>
  <c r="G38" i="8"/>
  <c r="G36" i="8"/>
  <c r="G26" i="8"/>
  <c r="L146" i="8"/>
  <c r="L144" i="8"/>
  <c r="J144" i="8"/>
  <c r="L314" i="8"/>
  <c r="L312" i="8"/>
  <c r="L310" i="8"/>
  <c r="J326" i="8"/>
  <c r="H97" i="1"/>
  <c r="G97" i="1"/>
  <c r="E8" i="7"/>
  <c r="F8" i="7"/>
  <c r="F17" i="7"/>
  <c r="E13" i="7"/>
  <c r="D13" i="7"/>
  <c r="E97" i="1"/>
  <c r="D97" i="1"/>
  <c r="D82" i="1"/>
  <c r="E77" i="1"/>
  <c r="E75" i="1"/>
  <c r="D75" i="1"/>
  <c r="L46" i="1"/>
  <c r="J59" i="1"/>
  <c r="O156" i="8"/>
  <c r="R156" i="8"/>
  <c r="M160" i="8"/>
  <c r="W177" i="8"/>
  <c r="V179" i="8"/>
  <c r="T263" i="8"/>
  <c r="T261" i="8"/>
  <c r="S20" i="7"/>
  <c r="U20" i="7"/>
  <c r="S19" i="7"/>
  <c r="S17" i="7"/>
  <c r="U10" i="7"/>
  <c r="U12" i="7"/>
  <c r="T8" i="7"/>
  <c r="W379" i="8"/>
  <c r="V381" i="8"/>
  <c r="W349" i="8"/>
  <c r="W347" i="8"/>
  <c r="V347" i="8"/>
  <c r="V245" i="8"/>
  <c r="V246" i="8"/>
  <c r="V247" i="8"/>
  <c r="V248" i="8"/>
  <c r="V249" i="8"/>
  <c r="V250" i="8"/>
  <c r="V374" i="8"/>
  <c r="V369" i="8"/>
  <c r="W360" i="8"/>
  <c r="V360" i="8"/>
  <c r="V354" i="8"/>
  <c r="W335" i="8"/>
  <c r="X342" i="8"/>
  <c r="V342" i="8"/>
  <c r="V343" i="8"/>
  <c r="V341" i="8"/>
  <c r="V340" i="8"/>
  <c r="W314" i="8"/>
  <c r="X314" i="8"/>
  <c r="V327" i="8"/>
  <c r="V323" i="8"/>
  <c r="V322" i="8"/>
  <c r="V321" i="8"/>
  <c r="V304" i="8"/>
  <c r="V296" i="8"/>
  <c r="V297" i="8"/>
  <c r="V299" i="8"/>
  <c r="V300" i="8"/>
  <c r="V301" i="8"/>
  <c r="V295" i="8"/>
  <c r="V302" i="8"/>
  <c r="V285" i="8"/>
  <c r="V286" i="8"/>
  <c r="V284" i="8"/>
  <c r="V276" i="8"/>
  <c r="W273" i="8"/>
  <c r="V273" i="8"/>
  <c r="V268" i="8"/>
  <c r="V266" i="8"/>
  <c r="V267" i="8"/>
  <c r="W263" i="8"/>
  <c r="V263" i="8"/>
  <c r="V261" i="8"/>
  <c r="X254" i="8"/>
  <c r="X241" i="8"/>
  <c r="V256" i="8"/>
  <c r="V255" i="8"/>
  <c r="W243" i="8"/>
  <c r="W241" i="8"/>
  <c r="W210" i="8"/>
  <c r="V213" i="8"/>
  <c r="V201" i="8"/>
  <c r="V199" i="8"/>
  <c r="V197" i="8"/>
  <c r="V205" i="8"/>
  <c r="V204" i="8"/>
  <c r="V203" i="8"/>
  <c r="V182" i="8"/>
  <c r="V178" i="8"/>
  <c r="W169" i="8"/>
  <c r="V170" i="8"/>
  <c r="W156" i="8"/>
  <c r="W154" i="8"/>
  <c r="V154" i="8"/>
  <c r="V159" i="8"/>
  <c r="V158" i="8"/>
  <c r="V157" i="8"/>
  <c r="W120" i="8"/>
  <c r="W118" i="8"/>
  <c r="W116" i="8"/>
  <c r="X146" i="8"/>
  <c r="V147" i="8"/>
  <c r="V148" i="8"/>
  <c r="V149" i="8"/>
  <c r="W140" i="8"/>
  <c r="V141" i="8"/>
  <c r="W132" i="8"/>
  <c r="W130" i="8"/>
  <c r="V133" i="8"/>
  <c r="V134" i="8"/>
  <c r="V123" i="8"/>
  <c r="X124" i="8"/>
  <c r="V124" i="8"/>
  <c r="V126" i="8"/>
  <c r="V102" i="8"/>
  <c r="V89" i="8"/>
  <c r="W88" i="8"/>
  <c r="W86" i="8"/>
  <c r="V90" i="8"/>
  <c r="V91" i="8"/>
  <c r="V80" i="8"/>
  <c r="V81" i="8"/>
  <c r="V79" i="8"/>
  <c r="W77" i="8"/>
  <c r="W75" i="8"/>
  <c r="V75" i="8"/>
  <c r="V36" i="8"/>
  <c r="V37" i="8"/>
  <c r="V34" i="8"/>
  <c r="W13" i="8"/>
  <c r="V13" i="8"/>
  <c r="V17" i="8"/>
  <c r="V18" i="8"/>
  <c r="V19" i="8"/>
  <c r="V20" i="8"/>
  <c r="V21" i="8"/>
  <c r="V22" i="8"/>
  <c r="V23" i="8"/>
  <c r="V24" i="8"/>
  <c r="V25" i="8"/>
  <c r="V28" i="8"/>
  <c r="V30" i="8"/>
  <c r="V31" i="8"/>
  <c r="V32" i="8"/>
  <c r="V33" i="8"/>
  <c r="V56" i="8"/>
  <c r="V57" i="8"/>
  <c r="V58" i="8"/>
  <c r="V59" i="8"/>
  <c r="V61" i="8"/>
  <c r="V63" i="8"/>
  <c r="V64" i="8"/>
  <c r="V66" i="8"/>
  <c r="V55" i="8"/>
  <c r="V70" i="8"/>
  <c r="V71" i="8"/>
  <c r="V72" i="8"/>
  <c r="V73" i="8"/>
  <c r="V69" i="8"/>
  <c r="T53" i="8"/>
  <c r="S53" i="8"/>
  <c r="T52" i="8"/>
  <c r="S52" i="8"/>
  <c r="T51" i="8"/>
  <c r="S51" i="8"/>
  <c r="T50" i="8"/>
  <c r="S50" i="8"/>
  <c r="T49" i="8"/>
  <c r="S49" i="8"/>
  <c r="T48" i="8"/>
  <c r="S48" i="8"/>
  <c r="T47" i="8"/>
  <c r="S47" i="8"/>
  <c r="T46" i="8"/>
  <c r="S46" i="8"/>
  <c r="T45" i="8"/>
  <c r="S45" i="8"/>
  <c r="W43" i="8"/>
  <c r="V45" i="8"/>
  <c r="V46" i="8"/>
  <c r="V47" i="8"/>
  <c r="V48" i="8"/>
  <c r="V49" i="8"/>
  <c r="V50" i="8"/>
  <c r="V51" i="8"/>
  <c r="V52" i="8"/>
  <c r="V53" i="8"/>
  <c r="V44" i="8"/>
  <c r="V16" i="8"/>
  <c r="V15" i="8"/>
  <c r="V14" i="8"/>
  <c r="M17" i="7"/>
  <c r="O17" i="7"/>
  <c r="M19" i="7"/>
  <c r="M20" i="7"/>
  <c r="M16" i="7"/>
  <c r="M13" i="7"/>
  <c r="P19" i="7"/>
  <c r="P20" i="7"/>
  <c r="P16" i="7"/>
  <c r="R10" i="7"/>
  <c r="P8" i="7"/>
  <c r="T379" i="8"/>
  <c r="T377" i="8"/>
  <c r="S381" i="8"/>
  <c r="U293" i="8"/>
  <c r="U291" i="8"/>
  <c r="S273" i="8"/>
  <c r="S276" i="8"/>
  <c r="S220" i="8"/>
  <c r="S221" i="8"/>
  <c r="S222" i="8"/>
  <c r="S223" i="8"/>
  <c r="S224" i="8"/>
  <c r="S225" i="8"/>
  <c r="S219" i="8"/>
  <c r="S212" i="8"/>
  <c r="S371" i="8"/>
  <c r="S372" i="8"/>
  <c r="S370" i="8"/>
  <c r="S369" i="8"/>
  <c r="S374" i="8"/>
  <c r="S363" i="8"/>
  <c r="S349" i="8"/>
  <c r="S353" i="8"/>
  <c r="S351" i="8"/>
  <c r="S354" i="8"/>
  <c r="S329" i="8"/>
  <c r="S330" i="8"/>
  <c r="S328" i="8"/>
  <c r="S344" i="8"/>
  <c r="S346" i="8"/>
  <c r="S340" i="8"/>
  <c r="S341" i="8"/>
  <c r="U314" i="8"/>
  <c r="S326" i="8"/>
  <c r="T335" i="8"/>
  <c r="T333" i="8"/>
  <c r="S322" i="8"/>
  <c r="S323" i="8"/>
  <c r="S327" i="8"/>
  <c r="S305" i="8"/>
  <c r="T293" i="8"/>
  <c r="T291" i="8"/>
  <c r="S307" i="8"/>
  <c r="S306" i="8"/>
  <c r="S304" i="8"/>
  <c r="S303" i="8"/>
  <c r="S301" i="8"/>
  <c r="S300" i="8"/>
  <c r="S299" i="8"/>
  <c r="S297" i="8"/>
  <c r="S296" i="8"/>
  <c r="S295" i="8"/>
  <c r="S302" i="8"/>
  <c r="T283" i="8"/>
  <c r="T281" i="8"/>
  <c r="S285" i="8"/>
  <c r="S286" i="8"/>
  <c r="S284" i="8"/>
  <c r="S268" i="8"/>
  <c r="S265" i="8"/>
  <c r="S266" i="8"/>
  <c r="S267" i="8"/>
  <c r="S274" i="8"/>
  <c r="U263" i="8"/>
  <c r="U261" i="8"/>
  <c r="T243" i="8"/>
  <c r="T241" i="8"/>
  <c r="S245" i="8"/>
  <c r="S246" i="8"/>
  <c r="S247" i="8"/>
  <c r="S248" i="8"/>
  <c r="S249" i="8"/>
  <c r="S250" i="8"/>
  <c r="U254" i="8"/>
  <c r="S255" i="8"/>
  <c r="S215" i="8"/>
  <c r="S213" i="8"/>
  <c r="T201" i="8"/>
  <c r="U201" i="8"/>
  <c r="U199" i="8"/>
  <c r="U197" i="8"/>
  <c r="U186" i="8"/>
  <c r="S206" i="8"/>
  <c r="S203" i="8"/>
  <c r="S205" i="8"/>
  <c r="S204" i="8"/>
  <c r="S179" i="8"/>
  <c r="S180" i="8"/>
  <c r="S181" i="8"/>
  <c r="S178" i="8"/>
  <c r="T167" i="8"/>
  <c r="S170" i="8"/>
  <c r="S133" i="8"/>
  <c r="T132" i="8"/>
  <c r="S132" i="8"/>
  <c r="S158" i="8"/>
  <c r="S159" i="8"/>
  <c r="U146" i="8"/>
  <c r="S147" i="8"/>
  <c r="S148" i="8"/>
  <c r="S149" i="8"/>
  <c r="T140" i="8"/>
  <c r="S141" i="8"/>
  <c r="U130" i="8"/>
  <c r="S134" i="8"/>
  <c r="S135" i="8"/>
  <c r="T120" i="8"/>
  <c r="T118" i="8"/>
  <c r="U124" i="8"/>
  <c r="U118" i="8"/>
  <c r="S126" i="8"/>
  <c r="S123" i="8"/>
  <c r="S120" i="8"/>
  <c r="S103" i="8"/>
  <c r="S102" i="8"/>
  <c r="S108" i="8"/>
  <c r="T88" i="8"/>
  <c r="T86" i="8"/>
  <c r="U88" i="8"/>
  <c r="S90" i="8"/>
  <c r="S91" i="8"/>
  <c r="T77" i="8"/>
  <c r="U54" i="8"/>
  <c r="T54" i="8"/>
  <c r="T43" i="8"/>
  <c r="T41" i="8"/>
  <c r="S80" i="8"/>
  <c r="S81" i="8"/>
  <c r="S79" i="8"/>
  <c r="S72" i="8"/>
  <c r="S73" i="8"/>
  <c r="S71" i="8"/>
  <c r="S70" i="8"/>
  <c r="S55" i="8"/>
  <c r="S56" i="8"/>
  <c r="S57" i="8"/>
  <c r="S58" i="8"/>
  <c r="S59" i="8"/>
  <c r="S61" i="8"/>
  <c r="S63" i="8"/>
  <c r="S64" i="8"/>
  <c r="S66" i="8"/>
  <c r="S69" i="8"/>
  <c r="S44" i="8"/>
  <c r="S15" i="8"/>
  <c r="S16" i="8"/>
  <c r="S17" i="8"/>
  <c r="S18" i="8"/>
  <c r="S19" i="8"/>
  <c r="S20" i="8"/>
  <c r="S21" i="8"/>
  <c r="S22" i="8"/>
  <c r="S23" i="8"/>
  <c r="S24" i="8"/>
  <c r="S25" i="8"/>
  <c r="S28" i="8"/>
  <c r="S30" i="8"/>
  <c r="S31" i="8"/>
  <c r="S32" i="8"/>
  <c r="S33" i="8"/>
  <c r="S34" i="8"/>
  <c r="S36" i="8"/>
  <c r="S37" i="8"/>
  <c r="T13" i="8"/>
  <c r="Q171" i="8"/>
  <c r="R171" i="8"/>
  <c r="Q172" i="8"/>
  <c r="R172" i="8"/>
  <c r="Q179" i="8"/>
  <c r="R179" i="8"/>
  <c r="Q180" i="8"/>
  <c r="R180" i="8"/>
  <c r="Q181" i="8"/>
  <c r="R181" i="8"/>
  <c r="Q182" i="8"/>
  <c r="R182" i="8"/>
  <c r="Q184" i="8"/>
  <c r="R184" i="8"/>
  <c r="Q157" i="8"/>
  <c r="R157" i="8"/>
  <c r="Q158" i="8"/>
  <c r="R158" i="8"/>
  <c r="Q159" i="8"/>
  <c r="R159" i="8"/>
  <c r="Q161" i="8"/>
  <c r="R161" i="8"/>
  <c r="Q163" i="8"/>
  <c r="R163" i="8"/>
  <c r="Q164" i="8"/>
  <c r="R164" i="8"/>
  <c r="Q144" i="8"/>
  <c r="Q146" i="8"/>
  <c r="Q147" i="8"/>
  <c r="R147" i="8"/>
  <c r="Q148" i="8"/>
  <c r="R148" i="8"/>
  <c r="Q149" i="8"/>
  <c r="R149" i="8"/>
  <c r="Q142" i="8"/>
  <c r="Q133" i="8"/>
  <c r="R133" i="8"/>
  <c r="Q134" i="8"/>
  <c r="R134" i="8"/>
  <c r="Q135" i="8"/>
  <c r="R135" i="8"/>
  <c r="R136" i="8"/>
  <c r="R138" i="8"/>
  <c r="R140" i="8"/>
  <c r="Q141" i="8"/>
  <c r="R141" i="8"/>
  <c r="Q124" i="8"/>
  <c r="Q126" i="8"/>
  <c r="R126" i="8"/>
  <c r="Q129" i="8"/>
  <c r="R129" i="8"/>
  <c r="Q123" i="8"/>
  <c r="R123" i="8"/>
  <c r="Q102" i="8"/>
  <c r="R102" i="8"/>
  <c r="Q103" i="8"/>
  <c r="R103" i="8"/>
  <c r="Q105" i="8"/>
  <c r="R105" i="8"/>
  <c r="Q79" i="8"/>
  <c r="Q80" i="8"/>
  <c r="Q81" i="8"/>
  <c r="Q52" i="8"/>
  <c r="R52" i="8"/>
  <c r="Q53" i="8"/>
  <c r="R53" i="8"/>
  <c r="Q46" i="8"/>
  <c r="R46" i="8"/>
  <c r="Q47" i="8"/>
  <c r="R47" i="8"/>
  <c r="Q48" i="8"/>
  <c r="R48" i="8"/>
  <c r="Q49" i="8"/>
  <c r="R49" i="8"/>
  <c r="Q50" i="8"/>
  <c r="R50" i="8"/>
  <c r="Q51" i="8"/>
  <c r="R51" i="8"/>
  <c r="R43" i="8"/>
  <c r="Q44" i="8"/>
  <c r="R44" i="8"/>
  <c r="Q45" i="8"/>
  <c r="R45" i="8"/>
  <c r="R41" i="8"/>
  <c r="Q15" i="8"/>
  <c r="Q16" i="8"/>
  <c r="R16" i="8"/>
  <c r="Q17" i="8"/>
  <c r="R17" i="8"/>
  <c r="Q18" i="8"/>
  <c r="R18" i="8"/>
  <c r="Q19" i="8"/>
  <c r="R19" i="8"/>
  <c r="Q20" i="8"/>
  <c r="R20" i="8"/>
  <c r="Q21" i="8"/>
  <c r="R21" i="8"/>
  <c r="Q22" i="8"/>
  <c r="R22" i="8"/>
  <c r="Q23" i="8"/>
  <c r="R23" i="8"/>
  <c r="Q24" i="8"/>
  <c r="R24" i="8"/>
  <c r="Q25" i="8"/>
  <c r="R25" i="8"/>
  <c r="Q28" i="8"/>
  <c r="R28" i="8"/>
  <c r="Q30" i="8"/>
  <c r="R30" i="8"/>
  <c r="Q31" i="8"/>
  <c r="R31" i="8"/>
  <c r="Q32" i="8"/>
  <c r="R32" i="8"/>
  <c r="Q33" i="8"/>
  <c r="R33" i="8"/>
  <c r="Q34" i="8"/>
  <c r="R34" i="8"/>
  <c r="Q36" i="8"/>
  <c r="R36" i="8"/>
  <c r="Q37" i="8"/>
  <c r="R37" i="8"/>
  <c r="Q55" i="8"/>
  <c r="R55" i="8"/>
  <c r="Q56" i="8"/>
  <c r="R56" i="8"/>
  <c r="Q57" i="8"/>
  <c r="R57" i="8"/>
  <c r="Q58" i="8"/>
  <c r="R58" i="8"/>
  <c r="Q59" i="8"/>
  <c r="R59" i="8"/>
  <c r="Q61" i="8"/>
  <c r="R61" i="8"/>
  <c r="Q63" i="8"/>
  <c r="R63" i="8"/>
  <c r="Q64" i="8"/>
  <c r="R64" i="8"/>
  <c r="Q66" i="8"/>
  <c r="R66" i="8"/>
  <c r="Q69" i="8"/>
  <c r="R69" i="8"/>
  <c r="Q70" i="8"/>
  <c r="R70" i="8"/>
  <c r="Q71" i="8"/>
  <c r="R71" i="8"/>
  <c r="Q72" i="8"/>
  <c r="R72" i="8"/>
  <c r="Q73" i="8"/>
  <c r="R73" i="8"/>
  <c r="Q89" i="8"/>
  <c r="R89" i="8"/>
  <c r="Q90" i="8"/>
  <c r="R90" i="8"/>
  <c r="Q91" i="8"/>
  <c r="R91" i="8"/>
  <c r="Q92" i="8"/>
  <c r="R92" i="8"/>
  <c r="Q94" i="8"/>
  <c r="R94" i="8"/>
  <c r="Q95" i="8"/>
  <c r="R95" i="8"/>
  <c r="Q110" i="8"/>
  <c r="R110" i="8"/>
  <c r="Q205" i="8"/>
  <c r="R205" i="8"/>
  <c r="Q206" i="8"/>
  <c r="R206" i="8"/>
  <c r="Q207" i="8"/>
  <c r="R207" i="8"/>
  <c r="P211" i="8"/>
  <c r="Q211" i="8"/>
  <c r="R211" i="8"/>
  <c r="Q213" i="8"/>
  <c r="R213" i="8"/>
  <c r="Q215" i="8"/>
  <c r="R215" i="8"/>
  <c r="Q217" i="8"/>
  <c r="R217" i="8"/>
  <c r="Q245" i="8"/>
  <c r="Q247" i="8"/>
  <c r="Q248" i="8"/>
  <c r="Q249" i="8"/>
  <c r="Q250" i="8"/>
  <c r="Q265" i="8"/>
  <c r="R265" i="8"/>
  <c r="Q266" i="8"/>
  <c r="R266" i="8"/>
  <c r="Q267" i="8"/>
  <c r="R267" i="8"/>
  <c r="Q268" i="8"/>
  <c r="R268" i="8"/>
  <c r="R273" i="8"/>
  <c r="Q274" i="8"/>
  <c r="R274" i="8"/>
  <c r="R276" i="8"/>
  <c r="Q277" i="8"/>
  <c r="Q279" i="8"/>
  <c r="R279" i="8"/>
  <c r="R283" i="8"/>
  <c r="Q284" i="8"/>
  <c r="R284" i="8"/>
  <c r="Q285" i="8"/>
  <c r="R285" i="8"/>
  <c r="Q286" i="8"/>
  <c r="R286" i="8"/>
  <c r="Q290" i="8"/>
  <c r="R290" i="8"/>
  <c r="Q295" i="8"/>
  <c r="R295" i="8"/>
  <c r="Q296" i="8"/>
  <c r="R296" i="8"/>
  <c r="Q297" i="8"/>
  <c r="R297" i="8"/>
  <c r="Q299" i="8"/>
  <c r="R299" i="8"/>
  <c r="Q300" i="8"/>
  <c r="R300" i="8"/>
  <c r="Q301" i="8"/>
  <c r="R301" i="8"/>
  <c r="Q302" i="8"/>
  <c r="R302" i="8"/>
  <c r="Q303" i="8"/>
  <c r="R303" i="8"/>
  <c r="Q304" i="8"/>
  <c r="R304" i="8"/>
  <c r="Q305" i="8"/>
  <c r="R305" i="8"/>
  <c r="Q306" i="8"/>
  <c r="R306" i="8"/>
  <c r="Q307" i="8"/>
  <c r="R307" i="8"/>
  <c r="Q321" i="8"/>
  <c r="R321" i="8"/>
  <c r="Q322" i="8"/>
  <c r="R322" i="8"/>
  <c r="Q323" i="8"/>
  <c r="R323" i="8"/>
  <c r="Q327" i="8"/>
  <c r="R327" i="8"/>
  <c r="Q328" i="8"/>
  <c r="R328" i="8"/>
  <c r="Q329" i="8"/>
  <c r="R329" i="8"/>
  <c r="Q330" i="8"/>
  <c r="R330" i="8"/>
  <c r="R339" i="8"/>
  <c r="Q340" i="8"/>
  <c r="R340" i="8"/>
  <c r="Q341" i="8"/>
  <c r="R341" i="8"/>
  <c r="Q342" i="8"/>
  <c r="Q343" i="8"/>
  <c r="R343" i="8"/>
  <c r="Q344" i="8"/>
  <c r="R344" i="8"/>
  <c r="Q346" i="8"/>
  <c r="R346" i="8"/>
  <c r="Q351" i="8"/>
  <c r="R351" i="8"/>
  <c r="Q353" i="8"/>
  <c r="R353" i="8"/>
  <c r="Q354" i="8"/>
  <c r="R354" i="8"/>
  <c r="R356" i="8"/>
  <c r="R358" i="8"/>
  <c r="R360" i="8"/>
  <c r="Q363" i="8"/>
  <c r="R363" i="8"/>
  <c r="R365" i="8"/>
  <c r="R367" i="8"/>
  <c r="Q369" i="8"/>
  <c r="R369" i="8"/>
  <c r="Q370" i="8"/>
  <c r="R370" i="8"/>
  <c r="Q371" i="8"/>
  <c r="R371" i="8"/>
  <c r="Q372" i="8"/>
  <c r="R372" i="8"/>
  <c r="Q374" i="8"/>
  <c r="R374" i="8"/>
  <c r="R375" i="8"/>
  <c r="R377" i="8"/>
  <c r="R379" i="8"/>
  <c r="Q381" i="8"/>
  <c r="R381" i="8"/>
  <c r="Q382" i="8"/>
  <c r="R382" i="8"/>
  <c r="J20" i="7"/>
  <c r="J19" i="7"/>
  <c r="J16" i="7"/>
  <c r="M36" i="8"/>
  <c r="P36" i="8"/>
  <c r="N379" i="8"/>
  <c r="O277" i="8"/>
  <c r="O99" i="8"/>
  <c r="M363" i="8"/>
  <c r="O342" i="8"/>
  <c r="M342" i="8"/>
  <c r="N335" i="8"/>
  <c r="N333" i="8"/>
  <c r="N331" i="8"/>
  <c r="M328" i="8"/>
  <c r="M327" i="8"/>
  <c r="P327" i="8"/>
  <c r="N293" i="8"/>
  <c r="N291" i="8"/>
  <c r="M305" i="8"/>
  <c r="P305" i="8"/>
  <c r="N263" i="8"/>
  <c r="N261" i="8"/>
  <c r="N212" i="8"/>
  <c r="O146" i="8"/>
  <c r="N140" i="8"/>
  <c r="N138" i="8"/>
  <c r="M138" i="8"/>
  <c r="M141" i="8"/>
  <c r="M217" i="8"/>
  <c r="P217" i="8"/>
  <c r="M69" i="8"/>
  <c r="N175" i="8"/>
  <c r="M181" i="8"/>
  <c r="P181" i="8"/>
  <c r="N156" i="8"/>
  <c r="N132" i="8"/>
  <c r="N120" i="8"/>
  <c r="N118" i="8"/>
  <c r="M110" i="8"/>
  <c r="P110" i="8"/>
  <c r="M103" i="8"/>
  <c r="G103" i="8"/>
  <c r="J103" i="8"/>
  <c r="J99" i="8"/>
  <c r="N88" i="8"/>
  <c r="M88" i="8"/>
  <c r="N77" i="8"/>
  <c r="N54" i="8"/>
  <c r="N39" i="8"/>
  <c r="N43" i="8"/>
  <c r="M43" i="8"/>
  <c r="M16" i="8"/>
  <c r="M17" i="8"/>
  <c r="M18" i="8"/>
  <c r="P18" i="8"/>
  <c r="M19" i="8"/>
  <c r="M20" i="8"/>
  <c r="M21" i="8"/>
  <c r="P21" i="8"/>
  <c r="M22" i="8"/>
  <c r="M23" i="8"/>
  <c r="M24" i="8"/>
  <c r="M25" i="8"/>
  <c r="P25" i="8"/>
  <c r="M28" i="8"/>
  <c r="M30" i="8"/>
  <c r="M31" i="8"/>
  <c r="P31" i="8"/>
  <c r="M32" i="8"/>
  <c r="M33" i="8"/>
  <c r="M34" i="8"/>
  <c r="M37" i="8"/>
  <c r="P37" i="8"/>
  <c r="M41" i="8"/>
  <c r="M44" i="8"/>
  <c r="P44" i="8"/>
  <c r="M45" i="8"/>
  <c r="M46" i="8"/>
  <c r="M47" i="8"/>
  <c r="P47" i="8"/>
  <c r="M48" i="8"/>
  <c r="M49" i="8"/>
  <c r="M50" i="8"/>
  <c r="M51" i="8"/>
  <c r="M52" i="8"/>
  <c r="M53" i="8"/>
  <c r="M55" i="8"/>
  <c r="M56" i="8"/>
  <c r="M57" i="8"/>
  <c r="M58" i="8"/>
  <c r="M59" i="8"/>
  <c r="P59" i="8"/>
  <c r="M61" i="8"/>
  <c r="M63" i="8"/>
  <c r="M64" i="8"/>
  <c r="M66" i="8"/>
  <c r="M70" i="8"/>
  <c r="P70" i="8"/>
  <c r="M71" i="8"/>
  <c r="M72" i="8"/>
  <c r="M73" i="8"/>
  <c r="M79" i="8"/>
  <c r="M80" i="8"/>
  <c r="M81" i="8"/>
  <c r="M89" i="8"/>
  <c r="M90" i="8"/>
  <c r="M91" i="8"/>
  <c r="M92" i="8"/>
  <c r="M94" i="8"/>
  <c r="M95" i="8"/>
  <c r="M102" i="8"/>
  <c r="M105" i="8"/>
  <c r="P105" i="8"/>
  <c r="M123" i="8"/>
  <c r="M126" i="8"/>
  <c r="M129" i="8"/>
  <c r="M133" i="8"/>
  <c r="M134" i="8"/>
  <c r="P134" i="8"/>
  <c r="M135" i="8"/>
  <c r="M147" i="8"/>
  <c r="M148" i="8"/>
  <c r="M149" i="8"/>
  <c r="M158" i="8"/>
  <c r="M159" i="8"/>
  <c r="M161" i="8"/>
  <c r="M163" i="8"/>
  <c r="M164" i="8"/>
  <c r="M171" i="8"/>
  <c r="P171" i="8"/>
  <c r="M172" i="8"/>
  <c r="P172" i="8"/>
  <c r="M179" i="8"/>
  <c r="M180" i="8"/>
  <c r="M182" i="8"/>
  <c r="M184" i="8"/>
  <c r="M203" i="8"/>
  <c r="M204" i="8"/>
  <c r="M205" i="8"/>
  <c r="M206" i="8"/>
  <c r="M207" i="8"/>
  <c r="P207" i="8"/>
  <c r="M213" i="8"/>
  <c r="M215" i="8"/>
  <c r="M219" i="8"/>
  <c r="M221" i="8"/>
  <c r="M223" i="8"/>
  <c r="M225" i="8"/>
  <c r="M245" i="8"/>
  <c r="P245" i="8"/>
  <c r="M246" i="8"/>
  <c r="M247" i="8"/>
  <c r="M248" i="8"/>
  <c r="M249" i="8"/>
  <c r="M250" i="8"/>
  <c r="M253" i="8"/>
  <c r="M265" i="8"/>
  <c r="M266" i="8"/>
  <c r="M267" i="8"/>
  <c r="M274" i="8"/>
  <c r="M276" i="8"/>
  <c r="P276" i="8"/>
  <c r="M279" i="8"/>
  <c r="M284" i="8"/>
  <c r="M285" i="8"/>
  <c r="M286" i="8"/>
  <c r="M295" i="8"/>
  <c r="M296" i="8"/>
  <c r="M297" i="8"/>
  <c r="M299" i="8"/>
  <c r="M300" i="8"/>
  <c r="P300" i="8"/>
  <c r="M301" i="8"/>
  <c r="M302" i="8"/>
  <c r="M303" i="8"/>
  <c r="M304" i="8"/>
  <c r="M306" i="8"/>
  <c r="M307" i="8"/>
  <c r="M322" i="8"/>
  <c r="M323" i="8"/>
  <c r="M329" i="8"/>
  <c r="M330" i="8"/>
  <c r="M340" i="8"/>
  <c r="M341" i="8"/>
  <c r="P341" i="8"/>
  <c r="M343" i="8"/>
  <c r="M344" i="8"/>
  <c r="M346" i="8"/>
  <c r="M353" i="8"/>
  <c r="P353" i="8"/>
  <c r="M354" i="8"/>
  <c r="M369" i="8"/>
  <c r="M370" i="8"/>
  <c r="P370" i="8"/>
  <c r="M371" i="8"/>
  <c r="M372" i="8"/>
  <c r="M374" i="8"/>
  <c r="M381" i="8"/>
  <c r="G14" i="8"/>
  <c r="J14" i="8"/>
  <c r="G15" i="8"/>
  <c r="J15" i="8"/>
  <c r="P15" i="8"/>
  <c r="G16" i="8"/>
  <c r="J16" i="8"/>
  <c r="P16" i="8"/>
  <c r="G17" i="8"/>
  <c r="J17" i="8"/>
  <c r="G18" i="8"/>
  <c r="J18" i="8"/>
  <c r="G19" i="8"/>
  <c r="J19" i="8"/>
  <c r="G20" i="8"/>
  <c r="J20" i="8"/>
  <c r="P20" i="8"/>
  <c r="G21" i="8"/>
  <c r="J21" i="8"/>
  <c r="G22" i="8"/>
  <c r="J22" i="8"/>
  <c r="P22" i="8"/>
  <c r="G23" i="8"/>
  <c r="J23" i="8"/>
  <c r="G24" i="8"/>
  <c r="J24" i="8"/>
  <c r="P24" i="8"/>
  <c r="G25" i="8"/>
  <c r="J25" i="8"/>
  <c r="G28" i="8"/>
  <c r="J28" i="8"/>
  <c r="G30" i="8"/>
  <c r="J30" i="8"/>
  <c r="G31" i="8"/>
  <c r="J31" i="8"/>
  <c r="G32" i="8"/>
  <c r="J32" i="8"/>
  <c r="G33" i="8"/>
  <c r="J33" i="8"/>
  <c r="P33" i="8"/>
  <c r="G34" i="8"/>
  <c r="J34" i="8"/>
  <c r="G37" i="8"/>
  <c r="J37" i="8"/>
  <c r="H43" i="8"/>
  <c r="G43" i="8"/>
  <c r="G41" i="8"/>
  <c r="I43" i="8"/>
  <c r="I41" i="8"/>
  <c r="I39" i="8"/>
  <c r="K43" i="8"/>
  <c r="G44" i="8"/>
  <c r="J44" i="8"/>
  <c r="G45" i="8"/>
  <c r="J45" i="8"/>
  <c r="G46" i="8"/>
  <c r="J46" i="8"/>
  <c r="P46" i="8"/>
  <c r="G47" i="8"/>
  <c r="J47" i="8"/>
  <c r="G48" i="8"/>
  <c r="J48" i="8"/>
  <c r="P48" i="8"/>
  <c r="G49" i="8"/>
  <c r="J49" i="8"/>
  <c r="G50" i="8"/>
  <c r="J50" i="8"/>
  <c r="G51" i="8"/>
  <c r="J51" i="8"/>
  <c r="P51" i="8"/>
  <c r="G52" i="8"/>
  <c r="J52" i="8"/>
  <c r="G53" i="8"/>
  <c r="J53" i="8"/>
  <c r="G55" i="8"/>
  <c r="J55" i="8"/>
  <c r="G56" i="8"/>
  <c r="J56" i="8"/>
  <c r="G57" i="8"/>
  <c r="J57" i="8"/>
  <c r="G58" i="8"/>
  <c r="J58" i="8"/>
  <c r="P58" i="8"/>
  <c r="G59" i="8"/>
  <c r="J59" i="8"/>
  <c r="G61" i="8"/>
  <c r="J61" i="8"/>
  <c r="P61" i="8"/>
  <c r="G63" i="8"/>
  <c r="J63" i="8"/>
  <c r="P63" i="8"/>
  <c r="G64" i="8"/>
  <c r="J64" i="8"/>
  <c r="G66" i="8"/>
  <c r="J66" i="8"/>
  <c r="P66" i="8"/>
  <c r="G70" i="8"/>
  <c r="G71" i="8"/>
  <c r="J71" i="8"/>
  <c r="P71" i="8"/>
  <c r="G72" i="8"/>
  <c r="J72" i="8"/>
  <c r="P72" i="8"/>
  <c r="G73" i="8"/>
  <c r="K77" i="8"/>
  <c r="G79" i="8"/>
  <c r="J79" i="8"/>
  <c r="G80" i="8"/>
  <c r="J80" i="8"/>
  <c r="P80" i="8"/>
  <c r="G81" i="8"/>
  <c r="J81" i="8"/>
  <c r="P81" i="8"/>
  <c r="K88" i="8"/>
  <c r="Q88" i="8"/>
  <c r="G89" i="8"/>
  <c r="J89" i="8"/>
  <c r="G90" i="8"/>
  <c r="J90" i="8"/>
  <c r="P90" i="8"/>
  <c r="G91" i="8"/>
  <c r="J91" i="8"/>
  <c r="P91" i="8"/>
  <c r="G92" i="8"/>
  <c r="J92" i="8"/>
  <c r="P92" i="8"/>
  <c r="G94" i="8"/>
  <c r="J94" i="8"/>
  <c r="P94" i="8"/>
  <c r="G95" i="8"/>
  <c r="J95" i="8"/>
  <c r="G102" i="8"/>
  <c r="J102" i="8"/>
  <c r="P102" i="8"/>
  <c r="G105" i="8"/>
  <c r="J105" i="8"/>
  <c r="K120" i="8"/>
  <c r="G123" i="8"/>
  <c r="J123" i="8"/>
  <c r="G126" i="8"/>
  <c r="J126" i="8"/>
  <c r="P126" i="8"/>
  <c r="G129" i="8"/>
  <c r="H132" i="8"/>
  <c r="I132" i="8"/>
  <c r="K132" i="8"/>
  <c r="K130" i="8"/>
  <c r="L132" i="8"/>
  <c r="G134" i="8"/>
  <c r="G135" i="8"/>
  <c r="J135" i="8"/>
  <c r="I146" i="8"/>
  <c r="I144" i="8"/>
  <c r="G147" i="8"/>
  <c r="J147" i="8"/>
  <c r="P147" i="8"/>
  <c r="G148" i="8"/>
  <c r="J148" i="8"/>
  <c r="P148" i="8"/>
  <c r="G149" i="8"/>
  <c r="J149" i="8"/>
  <c r="K156" i="8"/>
  <c r="G157" i="8"/>
  <c r="J157" i="8"/>
  <c r="P157" i="8"/>
  <c r="G158" i="8"/>
  <c r="J158" i="8"/>
  <c r="G159" i="8"/>
  <c r="J159" i="8"/>
  <c r="G161" i="8"/>
  <c r="J161" i="8"/>
  <c r="G163" i="8"/>
  <c r="J163" i="8"/>
  <c r="G164" i="8"/>
  <c r="J164" i="8"/>
  <c r="G171" i="8"/>
  <c r="J171" i="8"/>
  <c r="G172" i="8"/>
  <c r="K177" i="8"/>
  <c r="G179" i="8"/>
  <c r="J179" i="8"/>
  <c r="G180" i="8"/>
  <c r="J180" i="8"/>
  <c r="G182" i="8"/>
  <c r="J182" i="8"/>
  <c r="G184" i="8"/>
  <c r="J184" i="8"/>
  <c r="P184" i="8"/>
  <c r="I190" i="8"/>
  <c r="I188" i="8"/>
  <c r="G188" i="8"/>
  <c r="L190" i="8"/>
  <c r="J190" i="8"/>
  <c r="L188" i="8"/>
  <c r="G192" i="8"/>
  <c r="J192" i="8"/>
  <c r="G195" i="8"/>
  <c r="J195" i="8"/>
  <c r="G196" i="8"/>
  <c r="J196" i="8"/>
  <c r="I201" i="8"/>
  <c r="I199" i="8"/>
  <c r="I197" i="8"/>
  <c r="G203" i="8"/>
  <c r="G204" i="8"/>
  <c r="J204" i="8"/>
  <c r="P205" i="8"/>
  <c r="G205" i="8"/>
  <c r="J205" i="8"/>
  <c r="G206" i="8"/>
  <c r="J206" i="8"/>
  <c r="G207" i="8"/>
  <c r="J207" i="8"/>
  <c r="H212" i="8"/>
  <c r="H210" i="8"/>
  <c r="H208" i="8"/>
  <c r="K212" i="8"/>
  <c r="G213" i="8"/>
  <c r="J213" i="8"/>
  <c r="P213" i="8"/>
  <c r="G215" i="8"/>
  <c r="J215" i="8"/>
  <c r="P215" i="8"/>
  <c r="I223" i="8"/>
  <c r="I221" i="8"/>
  <c r="I219" i="8"/>
  <c r="L223" i="8"/>
  <c r="G225" i="8"/>
  <c r="G223" i="8"/>
  <c r="G221" i="8"/>
  <c r="G219" i="8"/>
  <c r="G245" i="8"/>
  <c r="J245" i="8"/>
  <c r="G246" i="8"/>
  <c r="J246" i="8"/>
  <c r="J247" i="8"/>
  <c r="P247" i="8"/>
  <c r="G248" i="8"/>
  <c r="J248" i="8"/>
  <c r="P248" i="8"/>
  <c r="G249" i="8"/>
  <c r="J249" i="8"/>
  <c r="P249" i="8"/>
  <c r="G250" i="8"/>
  <c r="J250" i="8"/>
  <c r="P250" i="8"/>
  <c r="G253" i="8"/>
  <c r="J253" i="8"/>
  <c r="K263" i="8"/>
  <c r="K261" i="8"/>
  <c r="G265" i="8"/>
  <c r="J265" i="8"/>
  <c r="J266" i="8"/>
  <c r="G267" i="8"/>
  <c r="J267" i="8"/>
  <c r="P267" i="8"/>
  <c r="G268" i="8"/>
  <c r="K273" i="8"/>
  <c r="G274" i="8"/>
  <c r="J274" i="8"/>
  <c r="P274" i="8"/>
  <c r="G276" i="8"/>
  <c r="J276" i="8"/>
  <c r="L277" i="8"/>
  <c r="G279" i="8"/>
  <c r="J279" i="8"/>
  <c r="G284" i="8"/>
  <c r="J284" i="8"/>
  <c r="G285" i="8"/>
  <c r="J285" i="8"/>
  <c r="G286" i="8"/>
  <c r="J286" i="8"/>
  <c r="G290" i="8"/>
  <c r="K293" i="8"/>
  <c r="K291" i="8"/>
  <c r="G295" i="8"/>
  <c r="J295" i="8"/>
  <c r="G296" i="8"/>
  <c r="J296" i="8"/>
  <c r="P296" i="8"/>
  <c r="G297" i="8"/>
  <c r="J297" i="8"/>
  <c r="P297" i="8"/>
  <c r="J299" i="8"/>
  <c r="P299" i="8"/>
  <c r="G300" i="8"/>
  <c r="J300" i="8"/>
  <c r="G301" i="8"/>
  <c r="J301" i="8"/>
  <c r="P301" i="8"/>
  <c r="G302" i="8"/>
  <c r="J302" i="8"/>
  <c r="G303" i="8"/>
  <c r="J303" i="8"/>
  <c r="G304" i="8"/>
  <c r="J304" i="8"/>
  <c r="G306" i="8"/>
  <c r="J306" i="8"/>
  <c r="P306" i="8"/>
  <c r="G307" i="8"/>
  <c r="J307" i="8"/>
  <c r="K314" i="8"/>
  <c r="K312" i="8"/>
  <c r="K310" i="8"/>
  <c r="G317" i="8"/>
  <c r="J317" i="8"/>
  <c r="G318" i="8"/>
  <c r="J318" i="8"/>
  <c r="G319" i="8"/>
  <c r="J319" i="8"/>
  <c r="G320" i="8"/>
  <c r="J320" i="8"/>
  <c r="G321" i="8"/>
  <c r="J321" i="8"/>
  <c r="G322" i="8"/>
  <c r="J322" i="8"/>
  <c r="P322" i="8"/>
  <c r="G323" i="8"/>
  <c r="J323" i="8"/>
  <c r="G327" i="8"/>
  <c r="J327" i="8"/>
  <c r="G328" i="8"/>
  <c r="J328" i="8"/>
  <c r="P328" i="8"/>
  <c r="G329" i="8"/>
  <c r="J329" i="8"/>
  <c r="P329" i="8"/>
  <c r="G330" i="8"/>
  <c r="J330" i="8"/>
  <c r="K335" i="8"/>
  <c r="G339" i="8"/>
  <c r="J339" i="8"/>
  <c r="G340" i="8"/>
  <c r="J340" i="8"/>
  <c r="P340" i="8"/>
  <c r="G341" i="8"/>
  <c r="J341" i="8"/>
  <c r="L342" i="8"/>
  <c r="L335" i="8"/>
  <c r="L333" i="8"/>
  <c r="L331" i="8"/>
  <c r="J342" i="8"/>
  <c r="P342" i="8"/>
  <c r="G343" i="8"/>
  <c r="J343" i="8"/>
  <c r="G344" i="8"/>
  <c r="J344" i="8"/>
  <c r="G346" i="8"/>
  <c r="J346" i="8"/>
  <c r="P346" i="8"/>
  <c r="K349" i="8"/>
  <c r="J349" i="8"/>
  <c r="G351" i="8"/>
  <c r="G353" i="8"/>
  <c r="G354" i="8"/>
  <c r="J354" i="8"/>
  <c r="G363" i="8"/>
  <c r="J363" i="8"/>
  <c r="P363" i="8"/>
  <c r="J367" i="8"/>
  <c r="G369" i="8"/>
  <c r="J369" i="8"/>
  <c r="G370" i="8"/>
  <c r="J370" i="8"/>
  <c r="G371" i="8"/>
  <c r="J371" i="8"/>
  <c r="P371" i="8"/>
  <c r="G372" i="8"/>
  <c r="J372" i="8"/>
  <c r="G374" i="8"/>
  <c r="J374" i="8"/>
  <c r="P374" i="8"/>
  <c r="K379" i="8"/>
  <c r="K377" i="8"/>
  <c r="J377" i="8"/>
  <c r="J381" i="8"/>
  <c r="E6" i="7"/>
  <c r="F6" i="7"/>
  <c r="D10" i="7"/>
  <c r="D15" i="7"/>
  <c r="D16" i="7"/>
  <c r="D19" i="7"/>
  <c r="D20" i="7"/>
  <c r="E13" i="1"/>
  <c r="F13" i="1"/>
  <c r="H13" i="1"/>
  <c r="N13" i="1"/>
  <c r="Q13" i="1"/>
  <c r="D15" i="1"/>
  <c r="G15" i="1"/>
  <c r="M15" i="1"/>
  <c r="J15" i="1"/>
  <c r="N15" i="1"/>
  <c r="O15" i="1"/>
  <c r="P15" i="1"/>
  <c r="S15" i="1"/>
  <c r="D16" i="1"/>
  <c r="G16" i="1"/>
  <c r="J16" i="1"/>
  <c r="M16" i="1"/>
  <c r="N16" i="1"/>
  <c r="O16" i="1"/>
  <c r="P16" i="1"/>
  <c r="S16" i="1"/>
  <c r="D17" i="1"/>
  <c r="G17" i="1"/>
  <c r="M17" i="1"/>
  <c r="J17" i="1"/>
  <c r="O17" i="1"/>
  <c r="P17" i="1"/>
  <c r="E18" i="1"/>
  <c r="D18" i="1"/>
  <c r="H18" i="1"/>
  <c r="G18" i="1"/>
  <c r="O18" i="1"/>
  <c r="Q18" i="1"/>
  <c r="P18" i="1"/>
  <c r="T18" i="1"/>
  <c r="D20" i="1"/>
  <c r="G20" i="1"/>
  <c r="M20" i="1"/>
  <c r="N20" i="1"/>
  <c r="O20" i="1"/>
  <c r="P20" i="1"/>
  <c r="S20" i="1"/>
  <c r="E21" i="1"/>
  <c r="D21" i="1"/>
  <c r="G21" i="1"/>
  <c r="O21" i="1"/>
  <c r="Q21" i="1"/>
  <c r="P21" i="1"/>
  <c r="T21" i="1"/>
  <c r="S21" i="1"/>
  <c r="D23" i="1"/>
  <c r="G23" i="1"/>
  <c r="J23" i="1"/>
  <c r="N23" i="1"/>
  <c r="O23" i="1"/>
  <c r="P23" i="1"/>
  <c r="S23" i="1"/>
  <c r="D24" i="1"/>
  <c r="G24" i="1"/>
  <c r="J24" i="1"/>
  <c r="N24" i="1"/>
  <c r="O24" i="1"/>
  <c r="P24" i="1"/>
  <c r="S24" i="1"/>
  <c r="D25" i="1"/>
  <c r="G25" i="1"/>
  <c r="M25" i="1"/>
  <c r="J25" i="1"/>
  <c r="N25" i="1"/>
  <c r="O25" i="1"/>
  <c r="P25" i="1"/>
  <c r="S25" i="1"/>
  <c r="D26" i="1"/>
  <c r="G26" i="1"/>
  <c r="J26" i="1"/>
  <c r="M26" i="1"/>
  <c r="N26" i="1"/>
  <c r="O26" i="1"/>
  <c r="P26" i="1"/>
  <c r="S26" i="1"/>
  <c r="D27" i="1"/>
  <c r="G27" i="1"/>
  <c r="J27" i="1"/>
  <c r="M27" i="1"/>
  <c r="N27" i="1"/>
  <c r="O27" i="1"/>
  <c r="P27" i="1"/>
  <c r="S27" i="1"/>
  <c r="D28" i="1"/>
  <c r="G28" i="1"/>
  <c r="J28" i="1"/>
  <c r="M28" i="1"/>
  <c r="N28" i="1"/>
  <c r="O28" i="1"/>
  <c r="P28" i="1"/>
  <c r="S28" i="1"/>
  <c r="D29" i="1"/>
  <c r="G29" i="1"/>
  <c r="J29" i="1"/>
  <c r="M29" i="1"/>
  <c r="N29" i="1"/>
  <c r="O29" i="1"/>
  <c r="P29" i="1"/>
  <c r="S29" i="1"/>
  <c r="D30" i="1"/>
  <c r="G30" i="1"/>
  <c r="M30" i="1"/>
  <c r="J30" i="1"/>
  <c r="N30" i="1"/>
  <c r="O30" i="1"/>
  <c r="P30" i="1"/>
  <c r="S30" i="1"/>
  <c r="D31" i="1"/>
  <c r="G31" i="1"/>
  <c r="M31" i="1"/>
  <c r="J31" i="1"/>
  <c r="N31" i="1"/>
  <c r="O31" i="1"/>
  <c r="P31" i="1"/>
  <c r="S31" i="1"/>
  <c r="D32" i="1"/>
  <c r="G32" i="1"/>
  <c r="J32" i="1"/>
  <c r="N32" i="1"/>
  <c r="O32" i="1"/>
  <c r="P32" i="1"/>
  <c r="S32" i="1"/>
  <c r="D33" i="1"/>
  <c r="J33" i="1"/>
  <c r="M33" i="1"/>
  <c r="N33" i="1"/>
  <c r="O33" i="1"/>
  <c r="D34" i="1"/>
  <c r="G34" i="1"/>
  <c r="J34" i="1"/>
  <c r="M34" i="1"/>
  <c r="N34" i="1"/>
  <c r="O34" i="1"/>
  <c r="P34" i="1"/>
  <c r="S34" i="1"/>
  <c r="D35" i="1"/>
  <c r="G35" i="1"/>
  <c r="J35" i="1"/>
  <c r="M35" i="1"/>
  <c r="N35" i="1"/>
  <c r="O35" i="1"/>
  <c r="P35" i="1"/>
  <c r="S35" i="1"/>
  <c r="D36" i="1"/>
  <c r="N36" i="1"/>
  <c r="O36" i="1"/>
  <c r="D37" i="1"/>
  <c r="J37" i="1"/>
  <c r="M37" i="1"/>
  <c r="N37" i="1"/>
  <c r="O37" i="1"/>
  <c r="D39" i="1"/>
  <c r="J39" i="1"/>
  <c r="M39" i="1"/>
  <c r="N39" i="1"/>
  <c r="O39" i="1"/>
  <c r="D40" i="1"/>
  <c r="G40" i="1"/>
  <c r="M40" i="1"/>
  <c r="J40" i="1"/>
  <c r="N40" i="1"/>
  <c r="O40" i="1"/>
  <c r="P40" i="1"/>
  <c r="S40" i="1"/>
  <c r="D41" i="1"/>
  <c r="G41" i="1"/>
  <c r="J41" i="1"/>
  <c r="M41" i="1"/>
  <c r="N41" i="1"/>
  <c r="O41" i="1"/>
  <c r="P41" i="1"/>
  <c r="S41" i="1"/>
  <c r="D42" i="1"/>
  <c r="H42" i="1"/>
  <c r="K42" i="1"/>
  <c r="J42" i="1"/>
  <c r="M42" i="1"/>
  <c r="N42" i="1"/>
  <c r="O42" i="1"/>
  <c r="Q42" i="1"/>
  <c r="P42" i="1"/>
  <c r="T42" i="1"/>
  <c r="S42" i="1"/>
  <c r="D44" i="1"/>
  <c r="G44" i="1"/>
  <c r="N44" i="1"/>
  <c r="O44" i="1"/>
  <c r="P44" i="1"/>
  <c r="S44" i="1"/>
  <c r="D45" i="1"/>
  <c r="G45" i="1"/>
  <c r="J45" i="1"/>
  <c r="M45" i="1"/>
  <c r="N45" i="1"/>
  <c r="O45" i="1"/>
  <c r="P45" i="1"/>
  <c r="S45" i="1"/>
  <c r="D48" i="1"/>
  <c r="J48" i="1"/>
  <c r="M48" i="1"/>
  <c r="N48" i="1"/>
  <c r="O48" i="1"/>
  <c r="J49" i="1"/>
  <c r="M49" i="1"/>
  <c r="N49" i="1"/>
  <c r="O49" i="1"/>
  <c r="D50" i="1"/>
  <c r="J50" i="1"/>
  <c r="M50" i="1"/>
  <c r="N50" i="1"/>
  <c r="O50" i="1"/>
  <c r="D51" i="1"/>
  <c r="J51" i="1"/>
  <c r="M51" i="1"/>
  <c r="N51" i="1"/>
  <c r="O51" i="1"/>
  <c r="J52" i="1"/>
  <c r="M52" i="1"/>
  <c r="N52" i="1"/>
  <c r="O52" i="1"/>
  <c r="D53" i="1"/>
  <c r="J53" i="1"/>
  <c r="M53" i="1"/>
  <c r="N53" i="1"/>
  <c r="O53" i="1"/>
  <c r="D54" i="1"/>
  <c r="H54" i="1"/>
  <c r="H46" i="1"/>
  <c r="G46" i="1"/>
  <c r="K54" i="1"/>
  <c r="J54" i="1"/>
  <c r="M54" i="1"/>
  <c r="O54" i="1"/>
  <c r="D56" i="1"/>
  <c r="G56" i="1"/>
  <c r="J56" i="1"/>
  <c r="N56" i="1"/>
  <c r="O56" i="1"/>
  <c r="D58" i="1"/>
  <c r="G58" i="1"/>
  <c r="J58" i="1"/>
  <c r="M58" i="1"/>
  <c r="N58" i="1"/>
  <c r="O58" i="1"/>
  <c r="P58" i="1"/>
  <c r="S58" i="1"/>
  <c r="F59" i="1"/>
  <c r="F46" i="1"/>
  <c r="M59" i="1"/>
  <c r="N59" i="1"/>
  <c r="R59" i="1"/>
  <c r="U59" i="1"/>
  <c r="U46" i="1"/>
  <c r="S59" i="1"/>
  <c r="D61" i="1"/>
  <c r="G61" i="1"/>
  <c r="J61" i="1"/>
  <c r="M61" i="1"/>
  <c r="N61" i="1"/>
  <c r="O61" i="1"/>
  <c r="P61" i="1"/>
  <c r="S61" i="1"/>
  <c r="L62" i="1"/>
  <c r="D64" i="1"/>
  <c r="J64" i="1"/>
  <c r="M64" i="1"/>
  <c r="N64" i="1"/>
  <c r="O64" i="1"/>
  <c r="D65" i="1"/>
  <c r="J65" i="1"/>
  <c r="M65" i="1"/>
  <c r="N65" i="1"/>
  <c r="O65" i="1"/>
  <c r="D66" i="1"/>
  <c r="J66" i="1"/>
  <c r="M66" i="1"/>
  <c r="N66" i="1"/>
  <c r="O66" i="1"/>
  <c r="E67" i="1"/>
  <c r="D67" i="1"/>
  <c r="H67" i="1"/>
  <c r="G67" i="1"/>
  <c r="K67" i="1"/>
  <c r="O67" i="1"/>
  <c r="T67" i="1"/>
  <c r="S67" i="1"/>
  <c r="D69" i="1"/>
  <c r="G69" i="1"/>
  <c r="J69" i="1"/>
  <c r="M69" i="1"/>
  <c r="N69" i="1"/>
  <c r="O69" i="1"/>
  <c r="P69" i="1"/>
  <c r="S69" i="1"/>
  <c r="D70" i="1"/>
  <c r="G70" i="1"/>
  <c r="J70" i="1"/>
  <c r="N70" i="1"/>
  <c r="O70" i="1"/>
  <c r="P70" i="1"/>
  <c r="S70" i="1"/>
  <c r="D71" i="1"/>
  <c r="G71" i="1"/>
  <c r="J71" i="1"/>
  <c r="N71" i="1"/>
  <c r="O71" i="1"/>
  <c r="Q67" i="1"/>
  <c r="S71" i="1"/>
  <c r="E72" i="1"/>
  <c r="D72" i="1"/>
  <c r="H72" i="1"/>
  <c r="G72" i="1"/>
  <c r="K72" i="1"/>
  <c r="N72" i="1"/>
  <c r="J72" i="1"/>
  <c r="M72" i="1"/>
  <c r="O72" i="1"/>
  <c r="Q72" i="1"/>
  <c r="P72" i="1"/>
  <c r="T72" i="1"/>
  <c r="S72" i="1"/>
  <c r="D74" i="1"/>
  <c r="G74" i="1"/>
  <c r="J74" i="1"/>
  <c r="M74" i="1"/>
  <c r="N74" i="1"/>
  <c r="O74" i="1"/>
  <c r="P74" i="1"/>
  <c r="S74" i="1"/>
  <c r="O75" i="1"/>
  <c r="H75" i="1"/>
  <c r="G75" i="1"/>
  <c r="O77" i="1"/>
  <c r="Q77" i="1"/>
  <c r="P77" i="1"/>
  <c r="Q75" i="1"/>
  <c r="P75" i="1"/>
  <c r="T77" i="1"/>
  <c r="S77" i="1"/>
  <c r="D79" i="1"/>
  <c r="J79" i="1"/>
  <c r="M79" i="1"/>
  <c r="N79" i="1"/>
  <c r="O79" i="1"/>
  <c r="D80" i="1"/>
  <c r="J80" i="1"/>
  <c r="M80" i="1"/>
  <c r="N80" i="1"/>
  <c r="O80" i="1"/>
  <c r="D81" i="1"/>
  <c r="G81" i="1"/>
  <c r="M81" i="1"/>
  <c r="J81" i="1"/>
  <c r="N81" i="1"/>
  <c r="O81" i="1"/>
  <c r="P81" i="1"/>
  <c r="S81" i="1"/>
  <c r="D83" i="1"/>
  <c r="G83" i="1"/>
  <c r="J83" i="1"/>
  <c r="M83" i="1"/>
  <c r="N83" i="1"/>
  <c r="O83" i="1"/>
  <c r="P83" i="1"/>
  <c r="S83" i="1"/>
  <c r="D85" i="1"/>
  <c r="G85" i="1"/>
  <c r="J85" i="1"/>
  <c r="M85" i="1"/>
  <c r="N85" i="1"/>
  <c r="O85" i="1"/>
  <c r="P85" i="1"/>
  <c r="S85" i="1"/>
  <c r="D86" i="1"/>
  <c r="J86" i="1"/>
  <c r="M86" i="1"/>
  <c r="N86" i="1"/>
  <c r="O86" i="1"/>
  <c r="S86" i="1"/>
  <c r="D87" i="1"/>
  <c r="J87" i="1"/>
  <c r="M87" i="1"/>
  <c r="N87" i="1"/>
  <c r="O87" i="1"/>
  <c r="S87" i="1"/>
  <c r="D88" i="1"/>
  <c r="G88" i="1"/>
  <c r="M88" i="1"/>
  <c r="N88" i="1"/>
  <c r="O88" i="1"/>
  <c r="S88" i="1"/>
  <c r="D89" i="1"/>
  <c r="G89" i="1"/>
  <c r="J89" i="1"/>
  <c r="N89" i="1"/>
  <c r="O89" i="1"/>
  <c r="P89" i="1"/>
  <c r="S89" i="1"/>
  <c r="J91" i="1"/>
  <c r="M91" i="1"/>
  <c r="N91" i="1"/>
  <c r="O91" i="1"/>
  <c r="S91" i="1"/>
  <c r="J92" i="1"/>
  <c r="M92" i="1"/>
  <c r="N92" i="1"/>
  <c r="O92" i="1"/>
  <c r="S92" i="1"/>
  <c r="D93" i="1"/>
  <c r="G93" i="1"/>
  <c r="J93" i="1"/>
  <c r="N93" i="1"/>
  <c r="O93" i="1"/>
  <c r="P93" i="1"/>
  <c r="S93" i="1"/>
  <c r="D94" i="1"/>
  <c r="J94" i="1"/>
  <c r="M94" i="1"/>
  <c r="N94" i="1"/>
  <c r="O94" i="1"/>
  <c r="D95" i="1"/>
  <c r="J95" i="1"/>
  <c r="M95" i="1"/>
  <c r="N95" i="1"/>
  <c r="O95" i="1"/>
  <c r="D96" i="1"/>
  <c r="G96" i="1"/>
  <c r="J96" i="1"/>
  <c r="M96" i="1"/>
  <c r="N96" i="1"/>
  <c r="O96" i="1"/>
  <c r="P96" i="1"/>
  <c r="S96" i="1"/>
  <c r="K97" i="1"/>
  <c r="N97" i="1"/>
  <c r="O97" i="1"/>
  <c r="Q97" i="1"/>
  <c r="P97" i="1"/>
  <c r="T97" i="1"/>
  <c r="S97" i="1"/>
  <c r="D99" i="1"/>
  <c r="G99" i="1"/>
  <c r="J99" i="1"/>
  <c r="M99" i="1"/>
  <c r="N99" i="1"/>
  <c r="O99" i="1"/>
  <c r="P99" i="1"/>
  <c r="S99" i="1"/>
  <c r="D100" i="1"/>
  <c r="G100" i="1"/>
  <c r="J100" i="1"/>
  <c r="M100" i="1"/>
  <c r="N100" i="1"/>
  <c r="O100" i="1"/>
  <c r="P100" i="1"/>
  <c r="S100" i="1"/>
  <c r="E101" i="1"/>
  <c r="D101" i="1"/>
  <c r="H101" i="1"/>
  <c r="G101" i="1"/>
  <c r="K101" i="1"/>
  <c r="N101" i="1"/>
  <c r="O101" i="1"/>
  <c r="Q101" i="1"/>
  <c r="P101" i="1"/>
  <c r="T101" i="1"/>
  <c r="S101" i="1"/>
  <c r="D103" i="1"/>
  <c r="G103" i="1"/>
  <c r="M103" i="1"/>
  <c r="J103" i="1"/>
  <c r="N103" i="1"/>
  <c r="O103" i="1"/>
  <c r="P103" i="1"/>
  <c r="S103" i="1"/>
  <c r="F104" i="1"/>
  <c r="D104" i="1"/>
  <c r="G104" i="1"/>
  <c r="L104" i="1"/>
  <c r="N104" i="1"/>
  <c r="R104" i="1"/>
  <c r="P104" i="1"/>
  <c r="U104" i="1"/>
  <c r="U62" i="1"/>
  <c r="U9" i="1"/>
  <c r="D106" i="1"/>
  <c r="G106" i="1"/>
  <c r="J106" i="1"/>
  <c r="M106" i="1"/>
  <c r="N106" i="1"/>
  <c r="O106" i="1"/>
  <c r="P106" i="1"/>
  <c r="S106" i="1"/>
  <c r="D107" i="1"/>
  <c r="G107" i="1"/>
  <c r="J107" i="1"/>
  <c r="M107" i="1"/>
  <c r="N107" i="1"/>
  <c r="O107" i="1"/>
  <c r="P107" i="1"/>
  <c r="S107" i="1"/>
  <c r="E108" i="1"/>
  <c r="D108" i="1"/>
  <c r="F108" i="1"/>
  <c r="H108" i="1"/>
  <c r="N108" i="1"/>
  <c r="H62" i="1"/>
  <c r="I108" i="1"/>
  <c r="I62" i="1"/>
  <c r="O62" i="1"/>
  <c r="K108" i="1"/>
  <c r="J108" i="1"/>
  <c r="Q108" i="1"/>
  <c r="P108" i="1"/>
  <c r="T108" i="1"/>
  <c r="S108" i="1"/>
  <c r="D110" i="1"/>
  <c r="J110" i="1"/>
  <c r="M110" i="1"/>
  <c r="N110" i="1"/>
  <c r="O110" i="1"/>
  <c r="D111" i="1"/>
  <c r="G111" i="1"/>
  <c r="M111" i="1"/>
  <c r="N111" i="1"/>
  <c r="O111" i="1"/>
  <c r="D112" i="1"/>
  <c r="G112" i="1"/>
  <c r="J112" i="1"/>
  <c r="M112" i="1"/>
  <c r="N112" i="1"/>
  <c r="O112" i="1"/>
  <c r="P112" i="1"/>
  <c r="S112" i="1"/>
  <c r="T13" i="1"/>
  <c r="S13" i="1"/>
  <c r="S17" i="1"/>
  <c r="P71" i="1"/>
  <c r="O318" i="8"/>
  <c r="N318" i="8"/>
  <c r="M318" i="8"/>
  <c r="O319" i="8"/>
  <c r="N319" i="8"/>
  <c r="M319" i="8"/>
  <c r="O320" i="8"/>
  <c r="N320" i="8"/>
  <c r="M320" i="8"/>
  <c r="O317" i="8"/>
  <c r="N317" i="8"/>
  <c r="O196" i="8"/>
  <c r="M196" i="8"/>
  <c r="M195" i="8"/>
  <c r="O192" i="8"/>
  <c r="R17" i="7"/>
  <c r="P17" i="7"/>
  <c r="W283" i="8"/>
  <c r="V265" i="8"/>
  <c r="S339" i="8"/>
  <c r="S182" i="8"/>
  <c r="S321" i="8"/>
  <c r="T314" i="8"/>
  <c r="T312" i="8"/>
  <c r="T310" i="8"/>
  <c r="S157" i="8"/>
  <c r="T156" i="8"/>
  <c r="T154" i="8"/>
  <c r="T152" i="8"/>
  <c r="O11" i="1"/>
  <c r="M15" i="8"/>
  <c r="R15" i="8"/>
  <c r="S14" i="8"/>
  <c r="P56" i="1"/>
  <c r="D77" i="1"/>
  <c r="F62" i="1"/>
  <c r="F9" i="1"/>
  <c r="J104" i="1"/>
  <c r="M104" i="1"/>
  <c r="H365" i="8"/>
  <c r="O104" i="1"/>
  <c r="M93" i="1"/>
  <c r="T75" i="1"/>
  <c r="S75" i="1"/>
  <c r="D59" i="1"/>
  <c r="M70" i="1"/>
  <c r="J18" i="1"/>
  <c r="K46" i="1"/>
  <c r="N54" i="1"/>
  <c r="H12" i="7"/>
  <c r="G12" i="7"/>
  <c r="H10" i="7"/>
  <c r="G10" i="7"/>
  <c r="H8" i="7"/>
  <c r="H6" i="7"/>
  <c r="G6" i="7"/>
  <c r="M89" i="1"/>
  <c r="G77" i="1"/>
  <c r="I46" i="1"/>
  <c r="O59" i="1"/>
  <c r="G54" i="1"/>
  <c r="M56" i="1"/>
  <c r="G42" i="1"/>
  <c r="M32" i="1"/>
  <c r="N21" i="1"/>
  <c r="M23" i="1"/>
  <c r="N18" i="1"/>
  <c r="M21" i="1"/>
  <c r="R62" i="1"/>
  <c r="R9" i="1"/>
  <c r="D13" i="1"/>
  <c r="E46" i="1"/>
  <c r="D46" i="1"/>
  <c r="S56" i="1"/>
  <c r="T54" i="1"/>
  <c r="T46" i="1"/>
  <c r="S46" i="1"/>
  <c r="Q54" i="1"/>
  <c r="Q46" i="1"/>
  <c r="P54" i="1"/>
  <c r="I241" i="8"/>
  <c r="S43" i="8"/>
  <c r="P161" i="8"/>
  <c r="J243" i="8"/>
  <c r="P206" i="8"/>
  <c r="V77" i="8"/>
  <c r="S379" i="8"/>
  <c r="T347" i="8"/>
  <c r="S347" i="8"/>
  <c r="O335" i="8"/>
  <c r="Q43" i="8"/>
  <c r="W312" i="8"/>
  <c r="W310" i="8"/>
  <c r="H358" i="8"/>
  <c r="X199" i="8"/>
  <c r="X197" i="8"/>
  <c r="M146" i="8"/>
  <c r="O144" i="8"/>
  <c r="H98" i="8"/>
  <c r="G98" i="8"/>
  <c r="K347" i="8"/>
  <c r="J347" i="8"/>
  <c r="I335" i="8"/>
  <c r="I333" i="8"/>
  <c r="I331" i="8"/>
  <c r="I308" i="8"/>
  <c r="T130" i="8"/>
  <c r="S130" i="8"/>
  <c r="U241" i="8"/>
  <c r="U239" i="8"/>
  <c r="S254" i="8"/>
  <c r="O9" i="8"/>
  <c r="V335" i="8"/>
  <c r="W333" i="8"/>
  <c r="W331" i="8"/>
  <c r="U333" i="8"/>
  <c r="U331" i="8"/>
  <c r="H41" i="8"/>
  <c r="H39" i="8"/>
  <c r="G39" i="8"/>
  <c r="H333" i="8"/>
  <c r="H331" i="8"/>
  <c r="G331" i="8"/>
  <c r="O210" i="8"/>
  <c r="O208" i="8"/>
  <c r="G254" i="8"/>
  <c r="V140" i="8"/>
  <c r="W138" i="8"/>
  <c r="W136" i="8"/>
  <c r="W96" i="8"/>
  <c r="V146" i="8"/>
  <c r="X144" i="8"/>
  <c r="V144" i="8"/>
  <c r="P23" i="8"/>
  <c r="V367" i="8"/>
  <c r="V43" i="8"/>
  <c r="W41" i="8"/>
  <c r="V41" i="8"/>
  <c r="K86" i="8"/>
  <c r="K84" i="8"/>
  <c r="K82" i="8"/>
  <c r="V349" i="8"/>
  <c r="L11" i="8"/>
  <c r="O108" i="1"/>
  <c r="K365" i="8"/>
  <c r="J365" i="8"/>
  <c r="M339" i="8"/>
  <c r="T62" i="1"/>
  <c r="P67" i="1"/>
  <c r="P13" i="1"/>
  <c r="K75" i="1"/>
  <c r="J75" i="1"/>
  <c r="M75" i="1"/>
  <c r="O13" i="1"/>
  <c r="I9" i="1"/>
  <c r="H11" i="1"/>
  <c r="J11" i="8"/>
  <c r="N75" i="1"/>
  <c r="P149" i="8"/>
  <c r="N377" i="8"/>
  <c r="N375" i="8"/>
  <c r="M375" i="8"/>
  <c r="M379" i="8"/>
  <c r="I271" i="8"/>
  <c r="G277" i="8"/>
  <c r="I154" i="8"/>
  <c r="I152" i="8"/>
  <c r="I150" i="8"/>
  <c r="L173" i="8"/>
  <c r="G212" i="8"/>
  <c r="J43" i="8"/>
  <c r="P43" i="8"/>
  <c r="K41" i="8"/>
  <c r="J283" i="8"/>
  <c r="P283" i="8"/>
  <c r="W39" i="8"/>
  <c r="R212" i="8"/>
  <c r="I11" i="8"/>
  <c r="I9" i="8"/>
  <c r="I281" i="8"/>
  <c r="I165" i="8"/>
  <c r="G165" i="8"/>
  <c r="W261" i="8"/>
  <c r="P89" i="8"/>
  <c r="N130" i="8"/>
  <c r="Q130" i="8"/>
  <c r="S140" i="8"/>
  <c r="T138" i="8"/>
  <c r="S138" i="8"/>
  <c r="T175" i="8"/>
  <c r="T173" i="8"/>
  <c r="S177" i="8"/>
  <c r="T365" i="8"/>
  <c r="S365" i="8"/>
  <c r="S367" i="8"/>
  <c r="P64" i="8"/>
  <c r="P53" i="8"/>
  <c r="P49" i="8"/>
  <c r="P45" i="8"/>
  <c r="P354" i="8"/>
  <c r="J273" i="8"/>
  <c r="J271" i="8"/>
  <c r="Q273" i="8"/>
  <c r="K271" i="8"/>
  <c r="H188" i="8"/>
  <c r="N86" i="8"/>
  <c r="S146" i="8"/>
  <c r="U144" i="8"/>
  <c r="H75" i="8"/>
  <c r="G75" i="8"/>
  <c r="G77" i="8"/>
  <c r="K358" i="8"/>
  <c r="S124" i="8"/>
  <c r="O118" i="8"/>
  <c r="M124" i="8"/>
  <c r="H261" i="8"/>
  <c r="H310" i="8"/>
  <c r="H308" i="8"/>
  <c r="L226" i="8"/>
  <c r="J226" i="8"/>
  <c r="G314" i="8"/>
  <c r="R342" i="8"/>
  <c r="W167" i="8"/>
  <c r="V169" i="8"/>
  <c r="O167" i="8"/>
  <c r="R169" i="8"/>
  <c r="J13" i="8"/>
  <c r="P339" i="8"/>
  <c r="O241" i="8"/>
  <c r="N281" i="8"/>
  <c r="Q281" i="8"/>
  <c r="W271" i="8"/>
  <c r="V271" i="8"/>
  <c r="S293" i="8"/>
  <c r="S291" i="8"/>
  <c r="M377" i="8"/>
  <c r="K375" i="8"/>
  <c r="J375" i="8"/>
  <c r="Q283" i="8"/>
  <c r="N167" i="8"/>
  <c r="P369" i="8"/>
  <c r="P372" i="8"/>
  <c r="P321" i="8"/>
  <c r="P268" i="8"/>
  <c r="L150" i="8"/>
  <c r="T136" i="8"/>
  <c r="S136" i="8"/>
  <c r="G263" i="8"/>
  <c r="G190" i="8"/>
  <c r="V293" i="8"/>
  <c r="V291" i="8"/>
  <c r="L175" i="8"/>
  <c r="R175" i="8"/>
  <c r="G199" i="8"/>
  <c r="W358" i="8"/>
  <c r="H271" i="8"/>
  <c r="H259" i="8"/>
  <c r="W98" i="8"/>
  <c r="S263" i="8"/>
  <c r="S261" i="8"/>
  <c r="I120" i="8"/>
  <c r="O154" i="8"/>
  <c r="M140" i="8"/>
  <c r="P135" i="8"/>
  <c r="P133" i="8"/>
  <c r="P93" i="8"/>
  <c r="K98" i="8"/>
  <c r="J98" i="8"/>
  <c r="P252" i="8"/>
  <c r="N136" i="8"/>
  <c r="M136" i="8"/>
  <c r="V130" i="8"/>
  <c r="I310" i="8"/>
  <c r="G312" i="8"/>
  <c r="G310" i="8"/>
  <c r="J360" i="8"/>
  <c r="Q54" i="8"/>
  <c r="V132" i="8"/>
  <c r="Q263" i="8"/>
  <c r="V243" i="8"/>
  <c r="J54" i="8"/>
  <c r="P54" i="8"/>
  <c r="H86" i="8"/>
  <c r="H84" i="8"/>
  <c r="H82" i="8"/>
  <c r="V156" i="8"/>
  <c r="V120" i="8"/>
  <c r="W152" i="8"/>
  <c r="V152" i="8"/>
  <c r="V88" i="8"/>
  <c r="V254" i="8"/>
  <c r="P307" i="8"/>
  <c r="P302" i="8"/>
  <c r="P284" i="8"/>
  <c r="P179" i="8"/>
  <c r="G261" i="8"/>
  <c r="P79" i="8"/>
  <c r="X142" i="8"/>
  <c r="V142" i="8"/>
  <c r="W11" i="8"/>
  <c r="V11" i="8"/>
  <c r="W9" i="8"/>
  <c r="V9" i="8"/>
  <c r="J314" i="8"/>
  <c r="J312" i="8"/>
  <c r="J310" i="8"/>
  <c r="T210" i="8"/>
  <c r="J146" i="8"/>
  <c r="X333" i="8"/>
  <c r="R146" i="8"/>
  <c r="P285" i="8"/>
  <c r="G169" i="8"/>
  <c r="P17" i="8"/>
  <c r="P304" i="8"/>
  <c r="P34" i="8"/>
  <c r="P30" i="8"/>
  <c r="P19" i="8"/>
  <c r="J358" i="8"/>
  <c r="L199" i="8"/>
  <c r="L197" i="8"/>
  <c r="R11" i="8"/>
  <c r="G293" i="8"/>
  <c r="G349" i="8"/>
  <c r="P52" i="8"/>
  <c r="K210" i="8"/>
  <c r="N210" i="8"/>
  <c r="M212" i="8"/>
  <c r="U310" i="8"/>
  <c r="U308" i="8"/>
  <c r="H241" i="8"/>
  <c r="G241" i="8"/>
  <c r="G243" i="8"/>
  <c r="H11" i="8"/>
  <c r="H9" i="8"/>
  <c r="G13" i="8"/>
  <c r="H12" i="8"/>
  <c r="K231" i="8"/>
  <c r="J231" i="8"/>
  <c r="J379" i="8"/>
  <c r="P379" i="8"/>
  <c r="Q379" i="8"/>
  <c r="S283" i="8"/>
  <c r="L167" i="8"/>
  <c r="R167" i="8"/>
  <c r="J263" i="8"/>
  <c r="P263" i="8"/>
  <c r="J140" i="8"/>
  <c r="P140" i="8"/>
  <c r="P95" i="8"/>
  <c r="M277" i="8"/>
  <c r="O271" i="8"/>
  <c r="R271" i="8"/>
  <c r="S201" i="8"/>
  <c r="S199" i="8"/>
  <c r="S197" i="8"/>
  <c r="T199" i="8"/>
  <c r="T197" i="8"/>
  <c r="G235" i="8"/>
  <c r="H233" i="8"/>
  <c r="H130" i="8"/>
  <c r="R208" i="8"/>
  <c r="J261" i="8"/>
  <c r="J293" i="8"/>
  <c r="L291" i="8"/>
  <c r="J291" i="8"/>
  <c r="Q377" i="8"/>
  <c r="J199" i="8"/>
  <c r="N271" i="8"/>
  <c r="P163" i="8"/>
  <c r="M77" i="8"/>
  <c r="P77" i="8"/>
  <c r="U39" i="8"/>
  <c r="U7" i="8"/>
  <c r="U86" i="8"/>
  <c r="U84" i="8"/>
  <c r="U82" i="8"/>
  <c r="W175" i="8"/>
  <c r="V177" i="8"/>
  <c r="M367" i="8"/>
  <c r="P367" i="8"/>
  <c r="Q99" i="8"/>
  <c r="N98" i="8"/>
  <c r="Q98" i="8"/>
  <c r="M201" i="8"/>
  <c r="P201" i="8"/>
  <c r="N199" i="8"/>
  <c r="J111" i="8"/>
  <c r="L9" i="8"/>
  <c r="P266" i="8"/>
  <c r="P123" i="8"/>
  <c r="P56" i="8"/>
  <c r="P28" i="8"/>
  <c r="Q140" i="8"/>
  <c r="P344" i="8"/>
  <c r="P265" i="8"/>
  <c r="P159" i="8"/>
  <c r="P55" i="8"/>
  <c r="P32" i="8"/>
  <c r="P69" i="8"/>
  <c r="P35" i="8"/>
  <c r="I7" i="8"/>
  <c r="R210" i="8"/>
  <c r="P323" i="8"/>
  <c r="P295" i="8"/>
  <c r="P129" i="8"/>
  <c r="O199" i="8"/>
  <c r="M199" i="8"/>
  <c r="P199" i="8"/>
  <c r="O197" i="8"/>
  <c r="W165" i="8"/>
  <c r="V165" i="8"/>
  <c r="V167" i="8"/>
  <c r="W208" i="8"/>
  <c r="W186" i="8"/>
  <c r="V186" i="8"/>
  <c r="S360" i="8"/>
  <c r="M192" i="8"/>
  <c r="N190" i="8"/>
  <c r="M190" i="8"/>
  <c r="X261" i="8"/>
  <c r="H239" i="8"/>
  <c r="R281" i="8"/>
  <c r="O173" i="8"/>
  <c r="H118" i="8"/>
  <c r="H116" i="8"/>
  <c r="L86" i="8"/>
  <c r="J88" i="8"/>
  <c r="P88" i="8"/>
  <c r="R88" i="8"/>
  <c r="R99" i="8"/>
  <c r="L98" i="8"/>
  <c r="R98" i="8"/>
  <c r="O165" i="8"/>
  <c r="R165" i="8"/>
  <c r="H186" i="8"/>
  <c r="S156" i="8"/>
  <c r="S154" i="8"/>
  <c r="O239" i="8"/>
  <c r="L142" i="8"/>
  <c r="J142" i="8"/>
  <c r="S243" i="8"/>
  <c r="W377" i="8"/>
  <c r="V379" i="8"/>
  <c r="O39" i="8"/>
  <c r="R54" i="8"/>
  <c r="M54" i="8"/>
  <c r="G365" i="8"/>
  <c r="T271" i="8"/>
  <c r="P303" i="8"/>
  <c r="P279" i="8"/>
  <c r="S77" i="8"/>
  <c r="T75" i="8"/>
  <c r="S75" i="8"/>
  <c r="W84" i="8"/>
  <c r="V86" i="8"/>
  <c r="H281" i="8"/>
  <c r="G283" i="8"/>
  <c r="H175" i="8"/>
  <c r="H173" i="8"/>
  <c r="G177" i="8"/>
  <c r="G175" i="8"/>
  <c r="G173" i="8"/>
  <c r="K199" i="8"/>
  <c r="K197" i="8"/>
  <c r="Q201" i="8"/>
  <c r="N84" i="8"/>
  <c r="N82" i="8"/>
  <c r="M84" i="8"/>
  <c r="O98" i="8"/>
  <c r="M99" i="8"/>
  <c r="P99" i="8"/>
  <c r="J77" i="8"/>
  <c r="K75" i="8"/>
  <c r="P141" i="8"/>
  <c r="S41" i="8"/>
  <c r="K241" i="8"/>
  <c r="J235" i="8"/>
  <c r="V358" i="8"/>
  <c r="V356" i="8"/>
  <c r="X331" i="8"/>
  <c r="L259" i="8"/>
  <c r="L237" i="8"/>
  <c r="G11" i="8"/>
  <c r="N197" i="8"/>
  <c r="Q197" i="8"/>
  <c r="Q199" i="8"/>
  <c r="N208" i="8"/>
  <c r="M208" i="8"/>
  <c r="R199" i="8"/>
  <c r="G281" i="8"/>
  <c r="S152" i="8"/>
  <c r="S271" i="8"/>
  <c r="W82" i="8"/>
  <c r="V82" i="8"/>
  <c r="V84" i="8"/>
  <c r="W375" i="8"/>
  <c r="V375" i="8"/>
  <c r="V377" i="8"/>
  <c r="S358" i="8"/>
  <c r="X259" i="8"/>
  <c r="V98" i="8"/>
  <c r="V111" i="8"/>
  <c r="K6" i="7"/>
  <c r="J6" i="7"/>
  <c r="L9" i="1"/>
  <c r="O9" i="1"/>
  <c r="O46" i="1"/>
  <c r="Q10" i="7"/>
  <c r="Q12" i="7"/>
  <c r="P12" i="7"/>
  <c r="R261" i="8"/>
  <c r="R263" i="8"/>
  <c r="M263" i="8"/>
  <c r="V333" i="8"/>
  <c r="W239" i="8"/>
  <c r="N11" i="8"/>
  <c r="N9" i="8"/>
  <c r="M365" i="8"/>
  <c r="P365" i="8"/>
  <c r="Q367" i="8"/>
  <c r="T331" i="8"/>
  <c r="S335" i="8"/>
  <c r="T308" i="8"/>
  <c r="S308" i="8"/>
  <c r="M293" i="8"/>
  <c r="P293" i="8"/>
  <c r="Q293" i="8"/>
  <c r="M281" i="8"/>
  <c r="Q243" i="8"/>
  <c r="N173" i="8"/>
  <c r="M175" i="8"/>
  <c r="M177" i="8"/>
  <c r="Q120" i="8"/>
  <c r="M120" i="8"/>
  <c r="S314" i="8"/>
  <c r="S312" i="8"/>
  <c r="S310" i="8"/>
  <c r="S281" i="8"/>
  <c r="T239" i="8"/>
  <c r="S239" i="8"/>
  <c r="T84" i="8"/>
  <c r="T82" i="8"/>
  <c r="S82" i="8"/>
  <c r="S86" i="8"/>
  <c r="S88" i="8"/>
  <c r="Q11" i="8"/>
  <c r="S84" i="8"/>
  <c r="R14" i="8"/>
  <c r="M14" i="8"/>
  <c r="P14" i="8"/>
  <c r="S62" i="1"/>
  <c r="S104" i="1"/>
  <c r="X118" i="8"/>
  <c r="V118" i="8"/>
  <c r="X116" i="8"/>
  <c r="X96" i="8"/>
  <c r="M9" i="8"/>
  <c r="Q9" i="8"/>
  <c r="Q375" i="8"/>
  <c r="M335" i="8"/>
  <c r="Q156" i="8"/>
  <c r="N154" i="8"/>
  <c r="X239" i="8"/>
  <c r="X237" i="8"/>
  <c r="V241" i="8"/>
  <c r="V239" i="8"/>
  <c r="X312" i="8"/>
  <c r="X310" i="8"/>
  <c r="X308" i="8"/>
  <c r="V314" i="8"/>
  <c r="V312" i="8"/>
  <c r="V310" i="8"/>
  <c r="J138" i="8"/>
  <c r="P138" i="8"/>
  <c r="K136" i="8"/>
  <c r="J136" i="8"/>
  <c r="P136" i="8"/>
  <c r="J169" i="8"/>
  <c r="P169" i="8"/>
  <c r="J281" i="8"/>
  <c r="M349" i="8"/>
  <c r="P349" i="8"/>
  <c r="Q349" i="8"/>
  <c r="O347" i="8"/>
  <c r="R347" i="8"/>
  <c r="R349" i="8"/>
  <c r="Q360" i="8"/>
  <c r="N358" i="8"/>
  <c r="M360" i="8"/>
  <c r="P360" i="8"/>
  <c r="V116" i="8"/>
  <c r="M11" i="8"/>
  <c r="P11" i="8"/>
  <c r="P10" i="7"/>
  <c r="J75" i="8"/>
  <c r="Q138" i="8"/>
  <c r="M167" i="8"/>
  <c r="N165" i="8"/>
  <c r="G271" i="8"/>
  <c r="I259" i="8"/>
  <c r="I237" i="8"/>
  <c r="M18" i="1"/>
  <c r="J335" i="8"/>
  <c r="K333" i="8"/>
  <c r="Q335" i="8"/>
  <c r="G144" i="8"/>
  <c r="I142" i="8"/>
  <c r="G142" i="8"/>
  <c r="L130" i="8"/>
  <c r="R132" i="8"/>
  <c r="P182" i="8"/>
  <c r="R173" i="8"/>
  <c r="J46" i="1"/>
  <c r="M46" i="1"/>
  <c r="N46" i="1"/>
  <c r="Q291" i="8"/>
  <c r="Q13" i="7"/>
  <c r="P13" i="7"/>
  <c r="S173" i="8"/>
  <c r="M156" i="8"/>
  <c r="K239" i="8"/>
  <c r="J241" i="8"/>
  <c r="N347" i="8"/>
  <c r="J41" i="8"/>
  <c r="P41" i="8"/>
  <c r="Q41" i="8"/>
  <c r="K39" i="8"/>
  <c r="K7" i="8"/>
  <c r="H9" i="1"/>
  <c r="G11" i="1"/>
  <c r="V138" i="8"/>
  <c r="G333" i="8"/>
  <c r="W281" i="8"/>
  <c r="W259" i="8"/>
  <c r="W237" i="8"/>
  <c r="V237" i="8"/>
  <c r="V283" i="8"/>
  <c r="V281" i="8"/>
  <c r="G62" i="1"/>
  <c r="P59" i="1"/>
  <c r="R46" i="1"/>
  <c r="P46" i="1"/>
  <c r="S18" i="1"/>
  <c r="T11" i="1"/>
  <c r="J156" i="8"/>
  <c r="P156" i="8"/>
  <c r="K154" i="8"/>
  <c r="S241" i="8"/>
  <c r="N188" i="8"/>
  <c r="M188" i="8"/>
  <c r="N116" i="8"/>
  <c r="N6" i="7"/>
  <c r="N96" i="8"/>
  <c r="G233" i="8"/>
  <c r="H231" i="8"/>
  <c r="G231" i="8"/>
  <c r="G210" i="8"/>
  <c r="M130" i="8"/>
  <c r="P130" i="8"/>
  <c r="S175" i="8"/>
  <c r="S144" i="8"/>
  <c r="U142" i="8"/>
  <c r="S142" i="8"/>
  <c r="Q11" i="1"/>
  <c r="P146" i="8"/>
  <c r="S54" i="1"/>
  <c r="G8" i="7"/>
  <c r="R277" i="8"/>
  <c r="J277" i="8"/>
  <c r="K259" i="8"/>
  <c r="L221" i="8"/>
  <c r="J223" i="8"/>
  <c r="J212" i="8"/>
  <c r="P212" i="8"/>
  <c r="Q212" i="8"/>
  <c r="I186" i="8"/>
  <c r="G186" i="8"/>
  <c r="P330" i="8"/>
  <c r="X39" i="8"/>
  <c r="X7" i="8"/>
  <c r="V54" i="8"/>
  <c r="P243" i="8"/>
  <c r="D6" i="7"/>
  <c r="Q13" i="8"/>
  <c r="W356" i="8"/>
  <c r="J132" i="8"/>
  <c r="J130" i="8"/>
  <c r="V331" i="8"/>
  <c r="J97" i="1"/>
  <c r="M97" i="1"/>
  <c r="E11" i="1"/>
  <c r="G146" i="8"/>
  <c r="K118" i="8"/>
  <c r="K116" i="8"/>
  <c r="P343" i="8"/>
  <c r="D17" i="7"/>
  <c r="F12" i="7"/>
  <c r="D12" i="7"/>
  <c r="G197" i="8"/>
  <c r="O291" i="8"/>
  <c r="R291" i="8"/>
  <c r="R293" i="8"/>
  <c r="T98" i="8"/>
  <c r="S99" i="8"/>
  <c r="N241" i="8"/>
  <c r="Q241" i="8"/>
  <c r="Q365" i="8"/>
  <c r="H154" i="8"/>
  <c r="H152" i="8"/>
  <c r="H150" i="8"/>
  <c r="G150" i="8"/>
  <c r="U98" i="8"/>
  <c r="K356" i="8"/>
  <c r="J356" i="8"/>
  <c r="Q86" i="8"/>
  <c r="M86" i="8"/>
  <c r="G201" i="8"/>
  <c r="E62" i="1"/>
  <c r="D62" i="1"/>
  <c r="G13" i="1"/>
  <c r="J101" i="1"/>
  <c r="M101" i="1"/>
  <c r="G108" i="1"/>
  <c r="M108" i="1"/>
  <c r="Q62" i="1"/>
  <c r="P62" i="1"/>
  <c r="M71" i="1"/>
  <c r="J67" i="1"/>
  <c r="M67" i="1"/>
  <c r="N67" i="1"/>
  <c r="K62" i="1"/>
  <c r="M24" i="1"/>
  <c r="P57" i="8"/>
  <c r="M132" i="8"/>
  <c r="P132" i="8"/>
  <c r="Q132" i="8"/>
  <c r="S13" i="8"/>
  <c r="S11" i="8"/>
  <c r="S9" i="8"/>
  <c r="T11" i="8"/>
  <c r="T9" i="8"/>
  <c r="U259" i="8"/>
  <c r="U237" i="8"/>
  <c r="T375" i="8"/>
  <c r="S375" i="8"/>
  <c r="S377" i="8"/>
  <c r="S8" i="7"/>
  <c r="T10" i="7"/>
  <c r="O312" i="8"/>
  <c r="R314" i="8"/>
  <c r="N77" i="1"/>
  <c r="J77" i="1"/>
  <c r="M77" i="1"/>
  <c r="P164" i="8"/>
  <c r="P158" i="8"/>
  <c r="K11" i="1"/>
  <c r="P6" i="7"/>
  <c r="S188" i="8"/>
  <c r="K12" i="7"/>
  <c r="J13" i="1"/>
  <c r="M13" i="1"/>
  <c r="N239" i="8"/>
  <c r="Q239" i="8"/>
  <c r="M241" i="8"/>
  <c r="P241" i="8"/>
  <c r="M291" i="8"/>
  <c r="P291" i="8"/>
  <c r="O259" i="8"/>
  <c r="O237" i="8"/>
  <c r="D11" i="1"/>
  <c r="E9" i="1"/>
  <c r="D9" i="1"/>
  <c r="J221" i="8"/>
  <c r="L219" i="8"/>
  <c r="J219" i="8"/>
  <c r="P11" i="1"/>
  <c r="Q9" i="1"/>
  <c r="P9" i="1"/>
  <c r="V136" i="8"/>
  <c r="V96" i="8"/>
  <c r="R130" i="8"/>
  <c r="Q333" i="8"/>
  <c r="K331" i="8"/>
  <c r="Q331" i="8"/>
  <c r="J333" i="8"/>
  <c r="G259" i="8"/>
  <c r="S11" i="1"/>
  <c r="T9" i="1"/>
  <c r="T12" i="7"/>
  <c r="S10" i="7"/>
  <c r="N62" i="1"/>
  <c r="J62" i="1"/>
  <c r="M62" i="1"/>
  <c r="G154" i="8"/>
  <c r="G152" i="8"/>
  <c r="Q136" i="8"/>
  <c r="J154" i="8"/>
  <c r="K152" i="8"/>
  <c r="G9" i="1"/>
  <c r="J239" i="8"/>
  <c r="N152" i="8"/>
  <c r="M154" i="8"/>
  <c r="P154" i="8"/>
  <c r="Q154" i="8"/>
  <c r="J11" i="1"/>
  <c r="M11" i="1"/>
  <c r="K9" i="1"/>
  <c r="N11" i="1"/>
  <c r="O310" i="8"/>
  <c r="R310" i="8"/>
  <c r="R312" i="8"/>
  <c r="J39" i="8"/>
  <c r="Q39" i="8"/>
  <c r="M165" i="8"/>
  <c r="K10" i="7"/>
  <c r="Q116" i="8"/>
  <c r="Q118" i="8"/>
  <c r="N186" i="8"/>
  <c r="Q347" i="8"/>
  <c r="M347" i="8"/>
  <c r="P347" i="8"/>
  <c r="V39" i="8"/>
  <c r="Q152" i="8"/>
  <c r="N150" i="8"/>
  <c r="J9" i="1"/>
  <c r="M9" i="1"/>
  <c r="N9" i="1"/>
  <c r="S12" i="7"/>
  <c r="T13" i="7"/>
  <c r="J331" i="8"/>
  <c r="K308" i="8"/>
  <c r="S9" i="1"/>
  <c r="Y9" i="1"/>
  <c r="M239" i="8"/>
  <c r="P239" i="8"/>
  <c r="K96" i="8"/>
  <c r="R237" i="8"/>
  <c r="Q96" i="8"/>
  <c r="T16" i="7"/>
  <c r="S13" i="7"/>
  <c r="S16" i="7"/>
  <c r="Q358" i="8"/>
  <c r="M358" i="8"/>
  <c r="P358" i="8"/>
  <c r="R197" i="8"/>
  <c r="M197" i="8"/>
  <c r="P197" i="8"/>
  <c r="Q271" i="8"/>
  <c r="M271" i="8"/>
  <c r="P271" i="8"/>
  <c r="M144" i="8"/>
  <c r="P144" i="8"/>
  <c r="R144" i="8"/>
  <c r="R259" i="8"/>
  <c r="J152" i="8"/>
  <c r="N356" i="8"/>
  <c r="W7" i="8"/>
  <c r="P335" i="8"/>
  <c r="Q14" i="8"/>
  <c r="V175" i="8"/>
  <c r="W173" i="8"/>
  <c r="Q210" i="8"/>
  <c r="R154" i="8"/>
  <c r="O152" i="8"/>
  <c r="P375" i="8"/>
  <c r="W308" i="8"/>
  <c r="V308" i="8"/>
  <c r="M317" i="8"/>
  <c r="N314" i="8"/>
  <c r="L308" i="8"/>
  <c r="J308" i="8"/>
  <c r="I86" i="8"/>
  <c r="I84" i="8"/>
  <c r="I82" i="8"/>
  <c r="G88" i="8"/>
  <c r="G86" i="8"/>
  <c r="G84" i="8"/>
  <c r="G82" i="8"/>
  <c r="X210" i="8"/>
  <c r="V212" i="8"/>
  <c r="N233" i="8"/>
  <c r="M235" i="8"/>
  <c r="O186" i="8"/>
  <c r="L120" i="8"/>
  <c r="R124" i="8"/>
  <c r="J124" i="8"/>
  <c r="P124" i="8"/>
  <c r="Q169" i="8"/>
  <c r="K167" i="8"/>
  <c r="O142" i="8"/>
  <c r="M173" i="8"/>
  <c r="N7" i="8"/>
  <c r="K208" i="8"/>
  <c r="J210" i="8"/>
  <c r="I118" i="8"/>
  <c r="I116" i="8"/>
  <c r="I96" i="8"/>
  <c r="G120" i="8"/>
  <c r="G118" i="8"/>
  <c r="K175" i="8"/>
  <c r="Q177" i="8"/>
  <c r="I130" i="8"/>
  <c r="G130" i="8"/>
  <c r="G132" i="8"/>
  <c r="N75" i="8"/>
  <c r="Q77" i="8"/>
  <c r="Q261" i="8"/>
  <c r="M261" i="8"/>
  <c r="P261" i="8"/>
  <c r="N259" i="8"/>
  <c r="S54" i="8"/>
  <c r="T39" i="8"/>
  <c r="S39" i="8"/>
  <c r="S118" i="8"/>
  <c r="U116" i="8"/>
  <c r="U96" i="8"/>
  <c r="U6" i="8"/>
  <c r="U10" i="8"/>
  <c r="J259" i="8"/>
  <c r="K237" i="8"/>
  <c r="J237" i="8"/>
  <c r="P281" i="8"/>
  <c r="G116" i="8"/>
  <c r="H96" i="8"/>
  <c r="H356" i="8"/>
  <c r="G356" i="8"/>
  <c r="G358" i="8"/>
  <c r="G308" i="8"/>
  <c r="O308" i="8"/>
  <c r="R308" i="8"/>
  <c r="S98" i="8"/>
  <c r="X6" i="8"/>
  <c r="X10" i="8"/>
  <c r="Q82" i="8"/>
  <c r="M82" i="8"/>
  <c r="O7" i="8"/>
  <c r="R39" i="8"/>
  <c r="M39" i="8"/>
  <c r="P39" i="8"/>
  <c r="R86" i="8"/>
  <c r="L84" i="8"/>
  <c r="J86" i="8"/>
  <c r="G239" i="8"/>
  <c r="H237" i="8"/>
  <c r="G237" i="8"/>
  <c r="L7" i="8"/>
  <c r="J7" i="8"/>
  <c r="R9" i="8"/>
  <c r="P277" i="8"/>
  <c r="G9" i="8"/>
  <c r="H7" i="8"/>
  <c r="L186" i="8"/>
  <c r="J197" i="8"/>
  <c r="S210" i="8"/>
  <c r="T208" i="8"/>
  <c r="J177" i="8"/>
  <c r="P177" i="8"/>
  <c r="P377" i="8"/>
  <c r="O116" i="8"/>
  <c r="M118" i="8"/>
  <c r="R335" i="8"/>
  <c r="O333" i="8"/>
  <c r="M98" i="8"/>
  <c r="P98" i="8"/>
  <c r="M210" i="8"/>
  <c r="P210" i="8"/>
  <c r="P381" i="8"/>
  <c r="P286" i="8"/>
  <c r="T116" i="8"/>
  <c r="S333" i="8"/>
  <c r="S331" i="8"/>
  <c r="T259" i="8"/>
  <c r="M111" i="8"/>
  <c r="G291" i="8"/>
  <c r="J9" i="8"/>
  <c r="P9" i="8"/>
  <c r="P204" i="8"/>
  <c r="R204" i="8"/>
  <c r="P180" i="8"/>
  <c r="P50" i="8"/>
  <c r="P103" i="8"/>
  <c r="T165" i="8"/>
  <c r="S167" i="8"/>
  <c r="T356" i="8"/>
  <c r="S356" i="8"/>
  <c r="Q84" i="8"/>
  <c r="G208" i="8"/>
  <c r="R203" i="8"/>
  <c r="J201" i="8"/>
  <c r="P203" i="8"/>
  <c r="M15" i="7"/>
  <c r="M6" i="7"/>
  <c r="J12" i="7"/>
  <c r="L10" i="7"/>
  <c r="J10" i="7"/>
  <c r="O6" i="7"/>
  <c r="R333" i="8"/>
  <c r="M333" i="8"/>
  <c r="P333" i="8"/>
  <c r="O331" i="8"/>
  <c r="M116" i="8"/>
  <c r="J167" i="8"/>
  <c r="P167" i="8"/>
  <c r="Q167" i="8"/>
  <c r="K165" i="8"/>
  <c r="V7" i="8"/>
  <c r="T237" i="8"/>
  <c r="S237" i="8"/>
  <c r="S259" i="8"/>
  <c r="T7" i="8"/>
  <c r="R186" i="8"/>
  <c r="X208" i="8"/>
  <c r="V210" i="8"/>
  <c r="V208" i="8"/>
  <c r="Q314" i="8"/>
  <c r="N312" i="8"/>
  <c r="M314" i="8"/>
  <c r="P314" i="8"/>
  <c r="V173" i="8"/>
  <c r="W150" i="8"/>
  <c r="V150" i="8"/>
  <c r="Q356" i="8"/>
  <c r="M356" i="8"/>
  <c r="P356" i="8"/>
  <c r="R120" i="8"/>
  <c r="L118" i="8"/>
  <c r="J120" i="8"/>
  <c r="P86" i="8"/>
  <c r="J84" i="8"/>
  <c r="P84" i="8"/>
  <c r="N237" i="8"/>
  <c r="Q259" i="8"/>
  <c r="M259" i="8"/>
  <c r="P259" i="8"/>
  <c r="M75" i="8"/>
  <c r="P75" i="8"/>
  <c r="Q75" i="8"/>
  <c r="J175" i="8"/>
  <c r="P175" i="8"/>
  <c r="Q175" i="8"/>
  <c r="K173" i="8"/>
  <c r="J208" i="8"/>
  <c r="P208" i="8"/>
  <c r="Q208" i="8"/>
  <c r="K186" i="8"/>
  <c r="R152" i="8"/>
  <c r="O150" i="8"/>
  <c r="M152" i="8"/>
  <c r="P152" i="8"/>
  <c r="S165" i="8"/>
  <c r="T150" i="8"/>
  <c r="S150" i="8"/>
  <c r="Q7" i="8"/>
  <c r="M7" i="8"/>
  <c r="P7" i="8"/>
  <c r="S116" i="8"/>
  <c r="T96" i="8"/>
  <c r="S96" i="8"/>
  <c r="S208" i="8"/>
  <c r="T186" i="8"/>
  <c r="S186" i="8"/>
  <c r="H6" i="8"/>
  <c r="G7" i="8"/>
  <c r="L82" i="8"/>
  <c r="R84" i="8"/>
  <c r="R7" i="8"/>
  <c r="G96" i="8"/>
  <c r="R142" i="8"/>
  <c r="M142" i="8"/>
  <c r="P142" i="8"/>
  <c r="M233" i="8"/>
  <c r="N231" i="8"/>
  <c r="M231" i="8"/>
  <c r="I6" i="8"/>
  <c r="O96" i="8"/>
  <c r="M186" i="8"/>
  <c r="G6" i="8"/>
  <c r="J173" i="8"/>
  <c r="P173" i="8"/>
  <c r="Q173" i="8"/>
  <c r="L116" i="8"/>
  <c r="R118" i="8"/>
  <c r="W6" i="8"/>
  <c r="M331" i="8"/>
  <c r="P331" i="8"/>
  <c r="R331" i="8"/>
  <c r="M96" i="8"/>
  <c r="O6" i="8"/>
  <c r="P120" i="8"/>
  <c r="J118" i="8"/>
  <c r="P118" i="8"/>
  <c r="R82" i="8"/>
  <c r="J82" i="8"/>
  <c r="P82" i="8"/>
  <c r="J186" i="8"/>
  <c r="Q186" i="8"/>
  <c r="S7" i="8"/>
  <c r="T6" i="8"/>
  <c r="R150" i="8"/>
  <c r="M150" i="8"/>
  <c r="Q237" i="8"/>
  <c r="M237" i="8"/>
  <c r="P237" i="8"/>
  <c r="N310" i="8"/>
  <c r="Q312" i="8"/>
  <c r="M312" i="8"/>
  <c r="P312" i="8"/>
  <c r="P186" i="8"/>
  <c r="J165" i="8"/>
  <c r="P165" i="8"/>
  <c r="Q165" i="8"/>
  <c r="K150" i="8"/>
  <c r="L96" i="8"/>
  <c r="J116" i="8"/>
  <c r="P116" i="8"/>
  <c r="R116" i="8"/>
  <c r="O10" i="8"/>
  <c r="O13" i="8"/>
  <c r="W10" i="8"/>
  <c r="V6" i="8"/>
  <c r="V10" i="8"/>
  <c r="J150" i="8"/>
  <c r="P150" i="8"/>
  <c r="Q150" i="8"/>
  <c r="K6" i="8"/>
  <c r="T10" i="8"/>
  <c r="S6" i="8"/>
  <c r="S10" i="8"/>
  <c r="N308" i="8"/>
  <c r="Q310" i="8"/>
  <c r="M310" i="8"/>
  <c r="P310" i="8"/>
  <c r="Q308" i="8"/>
  <c r="M308" i="8"/>
  <c r="P308" i="8"/>
  <c r="N6" i="8"/>
  <c r="R13" i="8"/>
  <c r="M13" i="8"/>
  <c r="P13" i="8"/>
  <c r="J96" i="8"/>
  <c r="P96" i="8"/>
  <c r="L6" i="8"/>
  <c r="R6" i="8"/>
  <c r="R96" i="8"/>
  <c r="Q6" i="8"/>
  <c r="N10" i="8"/>
  <c r="M6" i="8"/>
  <c r="J6" i="8"/>
  <c r="M10" i="8"/>
  <c r="P6" i="8"/>
</calcChain>
</file>

<file path=xl/sharedStrings.xml><?xml version="1.0" encoding="utf-8"?>
<sst xmlns="http://schemas.openxmlformats.org/spreadsheetml/2006/main" count="1268" uniqueCount="543">
  <si>
    <t>îáÕÇ NN</t>
  </si>
  <si>
    <t>ºÏ³Ùï³ï»ë³ÏÝ»ñÁ</t>
  </si>
  <si>
    <t>Ðá¹í³ÍÇ NN</t>
  </si>
  <si>
    <t>ÀÝ¹³Ù»ÝÁ</t>
  </si>
  <si>
    <t>³Û¹ ÃíáõÙ`</t>
  </si>
  <si>
    <t>í³ñã³Ï³Ý µÛáõç»</t>
  </si>
  <si>
    <t>ýáÝ¹³ÛÇÝ µÛáõç»</t>
  </si>
  <si>
    <t>ÀÜ¸²ØºÜÀ ºÎ²ØàôîÜºð</t>
  </si>
  <si>
    <t/>
  </si>
  <si>
    <t>1100</t>
  </si>
  <si>
    <t>7100</t>
  </si>
  <si>
    <t>1110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</si>
  <si>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</si>
  <si>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</si>
  <si>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</si>
  <si>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</si>
  <si>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</si>
  <si>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</si>
  <si>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</si>
  <si>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</si>
  <si>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</si>
  <si>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</si>
  <si>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</si>
  <si>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</si>
  <si>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</si>
  <si>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</si>
  <si>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</si>
  <si>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</si>
  <si>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</si>
  <si>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</si>
  <si>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</si>
  <si>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</si>
  <si>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</si>
  <si>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</si>
  <si>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</si>
  <si>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</si>
  <si>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</si>
  <si>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</si>
  <si>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</si>
  <si>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</si>
  <si>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</si>
  <si>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</si>
  <si>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</si>
  <si>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</si>
  <si>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</si>
  <si>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</si>
  <si>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</si>
  <si>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</si>
  <si>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</si>
  <si>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</si>
  <si>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</si>
  <si>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</si>
  <si>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</si>
  <si>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</si>
  <si>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</si>
  <si>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</si>
  <si>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</si>
  <si>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</si>
  <si>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</si>
  <si>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</si>
  <si>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</si>
  <si>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 xml:space="preserve">²ÛÉ ï»Õ³Ï³Ý ïáõñù»ñ_x000D_
</t>
  </si>
  <si>
    <t>1140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</si>
  <si>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</si>
  <si>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</si>
  <si>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</si>
  <si>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</si>
  <si>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</si>
  <si>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</si>
  <si>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</si>
  <si>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</si>
  <si>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</si>
  <si>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</si>
  <si>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</si>
  <si>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</si>
  <si>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</si>
  <si>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</si>
  <si>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</si>
  <si>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</si>
  <si>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</si>
  <si>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</si>
  <si>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7331</t>
  </si>
  <si>
    <t>1251</t>
  </si>
  <si>
    <t>ä»ï³Ï³Ý µÛáõç»Çó ýÇÝ³Ýë³Ï³Ý Ñ³Ù³Ñ³ñÃ»óÙ³Ý ëÏ½µáõÝùáí ïñ³Ù³¹ñíáÕ ¹áï³óÇ³Ý»ñ</t>
  </si>
  <si>
    <t>1255</t>
  </si>
  <si>
    <t>ä»ï³Ï³Ý µÛáõç»Çó ïñ³Ù³¹ñíáÕ Ýå³ï³Ï³ÛÇÝ Ñ³ïÏ³óáõÙÝ»ñ (ëáõµí»ÝóÇ³Ý»ñ)</t>
  </si>
  <si>
    <t>1260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</si>
  <si>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</si>
  <si>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</si>
  <si>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</si>
  <si>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</si>
  <si>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7400</t>
  </si>
  <si>
    <t>1320</t>
  </si>
  <si>
    <t>3.2 Þ³Ñ³µ³ÅÇÝÝ»ñ,                                      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</si>
  <si>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</si>
  <si>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</si>
  <si>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</si>
  <si>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</si>
  <si>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7415</t>
  </si>
  <si>
    <t>1331</t>
  </si>
  <si>
    <t>Ð³Ù³ÛÝùÇ ë»÷³Ï³ÝáõÃÛáõÝ Ñ³Ù³ñíáÕ ÑáÕ»ñÇ í³ñÓ³í×³ñÝ»ñ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</si>
  <si>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</si>
  <si>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</si>
  <si>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</si>
  <si>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</si>
  <si>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</si>
  <si>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</si>
  <si>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</si>
  <si>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</si>
  <si>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</si>
  <si>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7422</t>
  </si>
  <si>
    <t>1351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</si>
  <si>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</si>
  <si>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</si>
  <si>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</si>
  <si>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</si>
  <si>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</si>
  <si>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</si>
  <si>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</si>
  <si>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</si>
  <si>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</si>
  <si>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</si>
  <si>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</si>
  <si>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</si>
  <si>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</si>
  <si>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</si>
  <si>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</si>
  <si>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</si>
  <si>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</si>
  <si>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</si>
  <si>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</si>
  <si>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</si>
  <si>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</si>
  <si>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</si>
  <si>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</si>
  <si>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</si>
  <si>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</si>
  <si>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</si>
  <si>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</si>
  <si>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</si>
  <si>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</si>
  <si>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</si>
  <si>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</si>
  <si>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</si>
  <si>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</si>
  <si>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</si>
  <si>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</si>
  <si>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</si>
  <si>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</si>
  <si>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</si>
  <si>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</si>
  <si>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</si>
  <si>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</si>
  <si>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</si>
  <si>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</si>
  <si>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</si>
  <si>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</si>
  <si>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</si>
  <si>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</si>
  <si>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</si>
  <si>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</si>
  <si>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</si>
  <si>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</si>
  <si>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</si>
  <si>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 xml:space="preserve">2025 թվական </t>
  </si>
  <si>
    <t>´³ÅÇÝ</t>
  </si>
  <si>
    <t>ÊáõÙµ</t>
  </si>
  <si>
    <t>¸³ë</t>
  </si>
  <si>
    <t>ÀÜ¸²ØºÜÀ Ì²Êêºð</t>
  </si>
  <si>
    <t>2100</t>
  </si>
  <si>
    <t>01</t>
  </si>
  <si>
    <t>0</t>
  </si>
  <si>
    <t>ÀÜ¸Ð²Üàôð ´ÜàôÚÂÆ Ð²Üð²ÚÆÜ Ì²è²ÚàôÂÚàôÜÜºð</t>
  </si>
  <si>
    <t>2110</t>
  </si>
  <si>
    <t>1</t>
  </si>
  <si>
    <t>úñ»Ýë¹Çñ ¨ ·áñÍ³¹Çñ  Ù³ñÙÇÝÝ»ñ, å»ï³Ï³Ý Ï³é³í³ñáõÙ, ýÇÝ³Ýë³Ï³Ý ¨ Ñ³ñÏ³µÛáõç»ï³ÛÇÝ Ñ³ñ³µ»ñáõÃÛáõÝÝ»ñ, ³ñï³ùÇÝ Ñ³ñ³µ»ñáõÃÛáõÝÝ»ñ</t>
  </si>
  <si>
    <t>áñÇó`</t>
  </si>
  <si>
    <t>2111</t>
  </si>
  <si>
    <t>úñ»Ýë¹Çñ ¨  ·áñÍ³¹Çñ Ù³ñÙÇÝÝ»ñ, å»ï³Ï³Ý Ï³é³í³ñáõÙ</t>
  </si>
  <si>
    <t>3</t>
  </si>
  <si>
    <t>2130</t>
  </si>
  <si>
    <t>ÀÝ¹Ñ³Ýáõñ µÝáõÛÃÇ Í³é³ÛáõÃÛáõÝÝ»ñ</t>
  </si>
  <si>
    <t>2131</t>
  </si>
  <si>
    <t>²ßË³ï³Ï³½ÙÇ /Ï³¹ñ»ñÇ/ ·Íáí ÁÝ¹Ñ³Ýáõñ µÝáõÛÃÇ Í³é³ÛáõÃÛáõÝÝ»ñ</t>
  </si>
  <si>
    <t>5</t>
  </si>
  <si>
    <t>2160</t>
  </si>
  <si>
    <t>6</t>
  </si>
  <si>
    <t>ÀÝ¹Ñ³Ýáõñ µÝáõÛÃÇ Ñ³Ýñ³ÛÇÝ Í³é³ÛáõÃÛáõÝÝ»ñ (³ÛÉ ¹³ë»ñÇÝ ãå³ïÏ³ÝáÕ)</t>
  </si>
  <si>
    <t>2161</t>
  </si>
  <si>
    <t>2200</t>
  </si>
  <si>
    <t>02</t>
  </si>
  <si>
    <t>ä²Þîä²ÜàôÂÚàôÜ</t>
  </si>
  <si>
    <t>2</t>
  </si>
  <si>
    <t>2250</t>
  </si>
  <si>
    <t>ä³ßïå³ÝáõÃÛáõÝ (³ÛÉ ¹³ë»ñÇÝ ãå³ïÏ³ÝáÕ)</t>
  </si>
  <si>
    <t>2251</t>
  </si>
  <si>
    <t>2400</t>
  </si>
  <si>
    <t>04</t>
  </si>
  <si>
    <t>îÜîºê²Î²Ü Ð²ð²´ºðàôÂÚàôÜÜºð</t>
  </si>
  <si>
    <t>4</t>
  </si>
  <si>
    <t>2450</t>
  </si>
  <si>
    <t>îñ³Ýëåáñï</t>
  </si>
  <si>
    <t>2451</t>
  </si>
  <si>
    <t>Ö³Ý³å³ñÑ³ÛÇÝ ïñ³Ýëåáñï</t>
  </si>
  <si>
    <t>2455</t>
  </si>
  <si>
    <t>ÊáÕáí³Ï³ß³ñ³ÛÇÝ ¨ ³ÛÉ ïñ³Ýëåáñï</t>
  </si>
  <si>
    <t>7</t>
  </si>
  <si>
    <t>2490</t>
  </si>
  <si>
    <t>9</t>
  </si>
  <si>
    <t>îÝï»ë³Ï³Ý Ñ³ñ³µ»ñáõÃÛáõÝÝ»ñ (³ÛÉ ¹³ë»ñÇÝ ãå³ïÏ³ÝáÕ)</t>
  </si>
  <si>
    <t>2491</t>
  </si>
  <si>
    <t>2500</t>
  </si>
  <si>
    <t>05</t>
  </si>
  <si>
    <t>Þðæ²Î²  ØÆæ²ì²ÚðÆ ä²Þîä²ÜàôÂÚàôÜ</t>
  </si>
  <si>
    <t>2510</t>
  </si>
  <si>
    <t>²Õµ³Ñ³ÝáõÙ</t>
  </si>
  <si>
    <t>2511</t>
  </si>
  <si>
    <t>2530</t>
  </si>
  <si>
    <t>Þñç³Ï³ ÙÇç³í³ÛñÇ ³ÕïáïÙ³Ý ¹»Ù å³Ûù³ñ</t>
  </si>
  <si>
    <t>2531</t>
  </si>
  <si>
    <t>ú¹Ç ³ÕïáïÙ³Ý ¹»Ù å³Ûù³ñ</t>
  </si>
  <si>
    <t>2560</t>
  </si>
  <si>
    <t>Þñç³Ï³ ÙÇç³í³ÛñÇ å³ßïå³ÝáõÃÛáõÝ  (³ÛÉ ¹³ë»ñÇÝ ãå³ïÏ³ÝáÕ)</t>
  </si>
  <si>
    <t>2561</t>
  </si>
  <si>
    <t>2600</t>
  </si>
  <si>
    <t>06</t>
  </si>
  <si>
    <t>´Ü²Î²ð²Ü²ÚÆÜ ÞÆÜ²ð²ðàôÂÚàôÜ ºì ÎàØàôÜ²È Ì²è²ÚàôÂÚàôÜÜºð</t>
  </si>
  <si>
    <t>2610</t>
  </si>
  <si>
    <t>´Ý³Ï³ñ³Ý³ÛÇÝ ßÇÝ³ñ³ñáõÃÛáõÝ</t>
  </si>
  <si>
    <t>2611</t>
  </si>
  <si>
    <t>2640</t>
  </si>
  <si>
    <t>öáÕáóÝ»ñÇ Éáõë³íáñáõÙ</t>
  </si>
  <si>
    <t>2641</t>
  </si>
  <si>
    <t>2700</t>
  </si>
  <si>
    <t>07</t>
  </si>
  <si>
    <t>²èàÔæ²ä²ÐàôÂÚàôÜ</t>
  </si>
  <si>
    <t>2760</t>
  </si>
  <si>
    <t>²éáÕç³å³ÑáõÃÛáõÝ (³ÛÉ ¹³ë»ñÇÝ ãå³ïÏ³ÝáÕ)</t>
  </si>
  <si>
    <t>2800</t>
  </si>
  <si>
    <t>08</t>
  </si>
  <si>
    <t>Ð²Ü¶Æêî, ØÞ²ÎàôÚÂ ºì ÎðàÜ</t>
  </si>
  <si>
    <t>2810</t>
  </si>
  <si>
    <t>Ð³Ý·ëïÇ ¨ ëåáñïÇ Í³é³ÛáõÃÛáõÝÝ»ñ</t>
  </si>
  <si>
    <t>2811</t>
  </si>
  <si>
    <t>2820</t>
  </si>
  <si>
    <t>Øß³ÏáõÃ³ÛÇÝ Í³é³ÛáõÃÛáõÝÝ»ñ</t>
  </si>
  <si>
    <t>2821</t>
  </si>
  <si>
    <t>¶ñ³¹³ñ³ÝÝ»ñ</t>
  </si>
  <si>
    <t>2822</t>
  </si>
  <si>
    <t>Â³Ý·³ñ³ÝÝ»ñ ¨ óáõó³ëñ³ÑÝ»ñ</t>
  </si>
  <si>
    <t>2823</t>
  </si>
  <si>
    <t>Øß³ÏáõÛÃÇ ïÝ»ñ, ³ÏáõÙµÝ»ñ, Ï»ÝïñáÝÝ»ñ</t>
  </si>
  <si>
    <t>2824</t>
  </si>
  <si>
    <t>²ÛÉ Ùß³ÏáõÃ³ÛÇÝ Ï³½Ù³Ï»ñåáõÃÛáõÝÝ»ñ</t>
  </si>
  <si>
    <t>2900</t>
  </si>
  <si>
    <t>09</t>
  </si>
  <si>
    <t>ÎðÂàôÂÚàôÜ</t>
  </si>
  <si>
    <t>2910</t>
  </si>
  <si>
    <t>Ü³Ë³¹åñáó³Ï³Ý ¨ ï³ññ³Ï³Ý ÁÝ¹Ñ³Ýáõñ ÏñÃáõÃÛáõÝ</t>
  </si>
  <si>
    <t>2911</t>
  </si>
  <si>
    <t>Ü³Ë³¹åñáó³Ï³Ý ÏñÃáõÃÛáõÝ</t>
  </si>
  <si>
    <t>2950</t>
  </si>
  <si>
    <t>Àëï Ù³Ï³ñ¹³ÏÝ»ñÇ ã¹³ë³Ï³ñ·íáÕ ÏñÃáõÃÛáõÝ</t>
  </si>
  <si>
    <t>2951</t>
  </si>
  <si>
    <t>²ñï³¹åñáó³Ï³Ý ¹³ëïÇ³ñ³ÏáõÃÛáõÝ</t>
  </si>
  <si>
    <t>3000</t>
  </si>
  <si>
    <t>10</t>
  </si>
  <si>
    <t>êàòÆ²È²Î²Ü ä²Þîä²ÜàôÂÚàôÜ</t>
  </si>
  <si>
    <t>3040</t>
  </si>
  <si>
    <t>ÀÝï³ÝÇùÇ ³Ý¹³ÙÝ»ñ ¨ ½³í³ÏÝ»ñ</t>
  </si>
  <si>
    <t>3041</t>
  </si>
  <si>
    <t>3070</t>
  </si>
  <si>
    <t>êáóÇ³É³Ï³Ý Ñ³ïáõÏ ³ñïáÝáõÃÛáõÝÝ»ñ (³ÛÉ ¹³ë»ñÇÝ ãå³ïÏ³ÝáÕ)</t>
  </si>
  <si>
    <t>3071</t>
  </si>
  <si>
    <t>3100</t>
  </si>
  <si>
    <t>11</t>
  </si>
  <si>
    <t>ÐÆØÜ²Î²Ü ´²ÄÆÜÜºðÆÜ â¸²êìàÔ ä²Ðàôêî²ÚÆÜ üàÜ¸ºð</t>
  </si>
  <si>
    <t>3110</t>
  </si>
  <si>
    <t>ÐÐ Ï³é³í³ñáõÃÛ³Ý ¨ Ñ³Ù³ÛÝùÝ»ñÇ å³Ñáõëï³ÛÇÝ ýáÝ¹</t>
  </si>
  <si>
    <t>3112</t>
  </si>
  <si>
    <t>ÐÐ Ñ³Ù³ÛÝùÝ»ñÇ å³Ñáõëï³ÛÇÝ ýáÝ¹</t>
  </si>
  <si>
    <t>NN</t>
  </si>
  <si>
    <t>x</t>
  </si>
  <si>
    <t>4111</t>
  </si>
  <si>
    <t>- ²ßË³ïáÕÝ»ñÇ ³ßË³ï³í³ñÓ»ñ ¨ Ñ³í»É³í×³ñÝ»ñ</t>
  </si>
  <si>
    <t>4112</t>
  </si>
  <si>
    <t>- ä³ñ·¨³ïñáõÙÝ»ñ, ¹ñ³Ù³Ï³Ý Ëñ³ËáõëáõÙÝ»ñ ¨ Ñ³ïáõÏ í×³ñÝ»ñ</t>
  </si>
  <si>
    <t>4212</t>
  </si>
  <si>
    <t>- ¾Ý»ñ·»ïÇÏ Í³é³ÛáõÃÛáõÝÝ»ñ</t>
  </si>
  <si>
    <t>4213</t>
  </si>
  <si>
    <t>- ÎáÙáõÝ³É Í³é³ÛáõÃÛáõÝÝ»ñ</t>
  </si>
  <si>
    <t>4214</t>
  </si>
  <si>
    <t>- Î³åÇ Í³é³ÛáõÃÛáõÝÝ»ñ</t>
  </si>
  <si>
    <t>4215</t>
  </si>
  <si>
    <t>- ²å³Ñáí³·ñ³Ï³Ý Í³Ëë»ñ</t>
  </si>
  <si>
    <t>4216</t>
  </si>
  <si>
    <t>- ¶áõÛùÇ ¨ ë³ñù³íáñáõÙÝ»ñÇ í³ñÓ³Ï³ÉáõÃÛáõÝ</t>
  </si>
  <si>
    <t>4221</t>
  </si>
  <si>
    <t>- Ü»ñùÇÝ ·áñÍáõÕáõÙÝ»ñ</t>
  </si>
  <si>
    <t>4222</t>
  </si>
  <si>
    <t>- ²ñï³ë³ÑÙ³ÝÛ³Ý ·áñÍáõÕáõÙÝ»ñÇ ·Íáí Í³Ëë»ñ</t>
  </si>
  <si>
    <t>4231</t>
  </si>
  <si>
    <t>- ì³ñã³Ï³Ý Í³é³ÛáõÃÛáõÝÝ»ñ</t>
  </si>
  <si>
    <t>4232</t>
  </si>
  <si>
    <t>- Ð³Ù³Ï³ñ·ã³ÛÇÝ Í³é³ÛáõÃÛáõÝÝ»ñ</t>
  </si>
  <si>
    <t>4233</t>
  </si>
  <si>
    <t>4234</t>
  </si>
  <si>
    <t>- î»Õ»Ï³ïí³Ï³Ý Í³é³ÛáõÃÛáõÝÝ»ñ</t>
  </si>
  <si>
    <t>4235</t>
  </si>
  <si>
    <t>- Î³é³í³ñã³Ï³Ý Í³é³ÛáõÃÛáõÝÝ»ñ</t>
  </si>
  <si>
    <t>4237</t>
  </si>
  <si>
    <t>- ÀÝ¹Ñ³Ýáõñ µÝáõÛÃÇ ³ÛÉ Í³é³ÛáõÃÛáõÝÝ»ñ</t>
  </si>
  <si>
    <t>4239</t>
  </si>
  <si>
    <t>4241</t>
  </si>
  <si>
    <t>- Ø³ëÝ³·Çï³Ï³Ý Í³é³ÛáõÃÛáõÝÝ»ñ</t>
  </si>
  <si>
    <t>4251</t>
  </si>
  <si>
    <t>- Þ»Ýù»ñÇ ¨ Ï³éáõÛóÝ»ñÇ ÁÝÃ³óÇÏ Ýáñá·áõÙ ¨ å³Ñå³ÝáõÙ</t>
  </si>
  <si>
    <t>4252</t>
  </si>
  <si>
    <t>- Ø»ù»Ý³Ý»ñÇ ¨ ë³ñù³íáñáõÙÝ»ñÇ ÁÝÃ³óÇÏ Ýáñá·áõÙ ¨ å³Ñå³ÝáõÙ</t>
  </si>
  <si>
    <t>4261</t>
  </si>
  <si>
    <t>- ¶ñ³ë»ÝÛ³Ï³ÛÇÝ ÝÛáõÃ»ñ ¨ Ñ³·áõëï</t>
  </si>
  <si>
    <t>4264</t>
  </si>
  <si>
    <t>- îñ³Ýëåáñï³ÛÇÝ ÝÛáõÃ»ñ</t>
  </si>
  <si>
    <t>4267</t>
  </si>
  <si>
    <t>- Î»Ýó³Õ³ÛÇÝ ¨ Ñ³Ýñ³ÛÇÝ ëÝÝ¹Ç ÝÛáõÃ»ñ</t>
  </si>
  <si>
    <t>4269</t>
  </si>
  <si>
    <t>- êáõµëÇ¹Ç³Ý»ñ áã ýÇÝ³Ýë³Ï³Ý å»ï³Ï³Ý (Ñ³Ù³ÛÝù³ÛÇÝ) Ï³½Ù³Ï»ñåáõÃÛáõÝÝ»ñÇÝ</t>
  </si>
  <si>
    <t>4511</t>
  </si>
  <si>
    <t>4637</t>
  </si>
  <si>
    <t>4657</t>
  </si>
  <si>
    <t>- ²ÛÉ Ýå³ëïÝ»ñ µÛáõç»Çó</t>
  </si>
  <si>
    <t>4729</t>
  </si>
  <si>
    <t>4819</t>
  </si>
  <si>
    <t>- ä³ñï³¹Çñ í×³ñÝ»ñ</t>
  </si>
  <si>
    <t>4823</t>
  </si>
  <si>
    <t>- ä³Ñáõëï³ÛÇÝ ÙÇçáóÝ»ñ</t>
  </si>
  <si>
    <t>4891</t>
  </si>
  <si>
    <t>5112</t>
  </si>
  <si>
    <t>- Þ»Ýù»ñÇ ¨ ßÇÝáõÃÛáõÝÝ»ñÇ Ï³éáõóáõÙ</t>
  </si>
  <si>
    <t>5113</t>
  </si>
  <si>
    <t>- Þ»Ýù»ñÇ ¨ ßÇÝáõÃÛáõÝÝ»ñÇ Ï³åÇï³É í»ñ³Ýáñá·áõÙ</t>
  </si>
  <si>
    <t>5121</t>
  </si>
  <si>
    <t>- îñ³Ýëåáñï³ÛÇÝ ë³ñù³íáñáõÙÝ»ñ</t>
  </si>
  <si>
    <t>5122</t>
  </si>
  <si>
    <t>- ì³ñã³Ï³Ý ë³ñù³íáñáõÙÝ»ñ</t>
  </si>
  <si>
    <t>- ²ÛÉ Ù»ù»Ý³Ý»ñ ¨ ë³ñù³íáñáõÙÝ»ñ</t>
  </si>
  <si>
    <t>5129</t>
  </si>
  <si>
    <t>5134</t>
  </si>
  <si>
    <t>- Ü³Ë³·Í³Ñ»ï³½áï³Ï³Ý Í³Ëë»ñ</t>
  </si>
  <si>
    <t>²ÜÞ²ðÄ ¶àôÚøÆ Æð²òàôØÆò Øàôîøºð</t>
  </si>
  <si>
    <t>8111</t>
  </si>
  <si>
    <t>ÐàÔÆ Æð²òàôØÆò Øàôîøºð</t>
  </si>
  <si>
    <t>8411</t>
  </si>
  <si>
    <t>8010</t>
  </si>
  <si>
    <t>ÀÜ¸²ØºÜÀ`</t>
  </si>
  <si>
    <t>8100</t>
  </si>
  <si>
    <t>². ÜºðøÆÜ ²Ô´ÚàôðÜºð</t>
  </si>
  <si>
    <t>8160</t>
  </si>
  <si>
    <t>2. üÆÜ²Üê²Î²Ü ²ÎîÆìÜºð</t>
  </si>
  <si>
    <t>8190</t>
  </si>
  <si>
    <t>2.3. Ð³Ù³ÛÝùÇ µÛáõç»Ç ÙÇçáóÝ»ñÇ ï³ñ»ëÏ½µÇ ³½³ï  ÙÝ³óáñ¹Á`</t>
  </si>
  <si>
    <t>8191</t>
  </si>
  <si>
    <t>2.3.1. Ð³Ù³ÛÝùÇ µÛáõç»Ç í³ñã³Ï³Ý Ù³ëÇ ÙÇçáóÝ»ñÇ ï³ñ»ëÏ½µÇ ³½³ï ÙÝ³óáñ¹</t>
  </si>
  <si>
    <t>9320</t>
  </si>
  <si>
    <t>8192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</si>
  <si>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</t>
  </si>
  <si>
    <t>8193</t>
  </si>
  <si>
    <t>- »ÝÃ³Ï³ ¿ áõÕÕÙ³Ý Ñ³Ù³ÛÝùÇ µÛáõç»Ç ýáÝ¹³ÛÇÝ  Ù³ë</t>
  </si>
  <si>
    <t>8194</t>
  </si>
  <si>
    <t xml:space="preserve"> 2.3.2. Ð³Ù³ÛÝùÇ µÛáõç»Ç ýáÝ¹³ÛÇÝ Ù³ëÇ ÙÇçáóÝ»ñÇ ï³ñ»ëÏ½µÇ ÙÝ³óáñ¹</t>
  </si>
  <si>
    <t>9330</t>
  </si>
  <si>
    <t>8195</t>
  </si>
  <si>
    <t>- ³é³Ýó í³ñã³Ï³Ý Ù³ëÇ ÙÇçáóÝ»ñÇ ï³ñ»ëÏ½µÇ ³½³ï ÙÝ³óáñ¹Çó ýáÝ¹³ÛÇÝ  Ù³ë Ùáõïù³·ñÙ³Ý »ÝÃ³Ï³ ·áõÙ³ñÇ</t>
  </si>
  <si>
    <t>8196</t>
  </si>
  <si>
    <t>- í³ñã³Ï³Ý Ù³ëÇ ÙÇçáóÝ»ñÇ ï³ñ»ëÏ½µÇ ³½³ï ÙÝ³óáñ¹Çó ýáÝ¹³ÛÇÝ  Ù³ë Ùáõïù³·ñÙ³Ý »ÝÃ³Ï³ ·áõÙ³ñÁ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</si>
  <si>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</si>
  <si>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1. Î³é³í³ñÙ³Ý Ù³ñÙÝÇ å³Ñå³ÝáõÙ</t>
  </si>
  <si>
    <t>1. ø³Õ³ù³óÇ³Ï³Ý Ï³óáõÃÛ³Ý ³Ïï»ñÇ ·ñ³ÝóÙ³Ý Í³é³ÛáõÃÛ³Ý ·áñÍáõÝ»áõÃÛ³Ý Ï³½Ù³Ï»ñåáõÙ (å³ïíÇñ³Ïí³Í ÉÇ³½áñáõÃÛáõÝÝ»ñ)</t>
  </si>
  <si>
    <t>1. ²ëý³Éï-µ»ïáÝÛ³  Í³ÍÏÇ í»ñ³Ýáñá·áõÙ ¨ å³Ñå³ÝáõÙ</t>
  </si>
  <si>
    <t>2. ²ëý³Éï-µ»ïáÝÛ³  Í³ÍÏÇ ÑÇÙÝ³Ýáñá·áõÙ</t>
  </si>
  <si>
    <t>5. àã ýÇÝ³Ýë³Ï³Ý ³ÏïÇíÝ»ñÇ ûï³ñáõÙÇó Ùáõïù»ñ</t>
  </si>
  <si>
    <t>1. ²Õµ³Ñ³ÝáõÃÛáõÝ ¨ ë³ÝÇï³ñ³Ï³Ý Ù³ùñáõÙ</t>
  </si>
  <si>
    <t>1. Î³Ý³ã ï³ñ³ÍùÝ»ñÇ ÑÇÙÝáõÙ ¨ å³Ñå³ÝáõÙ</t>
  </si>
  <si>
    <t>2. ²ñï³ùÇÝ  Éáõë³íáñáõÃÛ³Ý ó³ÝóÇ ß³Ñ³·áñÍÙ³Ý ¨ å³Ñå³ÝÙ³Ý ³ßË³ï³ÝùÝ»ñ</t>
  </si>
  <si>
    <t>1. êåáñï³ÛÇÝ ÙÇçáó³éáõÙÝ»ñÇ Ï³½Ù³Ï»ñåáõÙ</t>
  </si>
  <si>
    <t>1. ¶ñ³¹³ñ³Ý³ÛÇÝ Í³é³ÛáõÃÛáõÝÝ»ñ</t>
  </si>
  <si>
    <t>1. Â³Ý·³ñ³Ý³ÛÇÝ Í³é³ÛáõÃÛáõÝÝ»ñ ¨ óáõó³Ñ³Ý¹»ëÝ»ñ</t>
  </si>
  <si>
    <t>2. Â³Ý·³ñ³ÝÝ»ñÇ Ýáñá·áõÙ</t>
  </si>
  <si>
    <t>1. Ð³Ù³ÛÝù³ÛÇÝ Ùß³ÏáõÛÃÇ ¨ ³½³ï Å³Ù³ÝóÇ Ï³½Ù³Ï»ñåáõÙ</t>
  </si>
  <si>
    <t>1. Ü³Ë³¹åñáó³Ï³Ý  áõëáõóáõÙ</t>
  </si>
  <si>
    <t>1. ²ñï³¹åñáó³Ï³Ý ¹³ëïÇ³ñ³ÏáõÃÛáõÝ</t>
  </si>
  <si>
    <t>5. ²ñï³¹åñáó³Ï³Ý Ï³½Ù³Ï»ñåáõÃÛáõÝÝ»ñÇ ÑÇÙÝ³Ýáñá·áõÙ ¨ í»ñ³Ýáñá·áõÙ</t>
  </si>
  <si>
    <t>-Ð³ïÏ³óáõÙ å³Ñõëï³ÛÇÝ ýáÝ¹Çó ýáÝ¹³ÛÇÝ µÛáõç»</t>
  </si>
  <si>
    <t>Ծանոթություն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</si>
  <si>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ïñ³Ù³¹.ներքին ³ÕµÛáõñ.</t>
  </si>
  <si>
    <t>1.4 Ð³Ù³ÛÝùÇ µÛáõç» í×³ñíáÕ å»ï³Ï³Ý ïáõñù»ñ  (ïáÕ 1141 + ïáÕ 1142)</t>
  </si>
  <si>
    <t xml:space="preserve"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</t>
  </si>
  <si>
    <t xml:space="preserve">1. Ð²ðÎºð ºì îàôðøºð     (ïáÕ 1110 + ïáÕ 1120 + ïáÕ 1130 +ïáÕ1140+ ïáÕ 1150 ) ,         </t>
  </si>
  <si>
    <t>1.1 ¶áõÛù³ÛÇÝ Ñ³ñÏ»ñ ³Ýß³ñÅ ·áõÛùÇó (ïáÕ 1111 + ïáÕ 1112+ïáÕ1113)</t>
  </si>
  <si>
    <t xml:space="preserve">2. ä²ÞîàÜ²Î²Ü ¸ð²Ø²ÞÜàðÐÜºð              (ïáÕ 1210 + ïáÕ 1220 + ïáÕ 1230 + ïáÕ 1240 + ïáÕ 1250 + ïáÕ 1260),                               </t>
  </si>
  <si>
    <t>2.5 ÀÝÃ³óÇÏ Ý»ñùÇÝ å³ßïáÝ³Ï³Ý ¹ñ³Ù³ßÝáñÑÝ»ñ` ëï³óí³Í Ï³é³í³ñÙ³Ý ³ÛÉ Ù³Ï³ñ¹³ÏÝ»ñÇó (ïáÕ 1251 + ïáÕ 1252 + ïáÕ 1255 + ïáÕ 1256)       `</t>
  </si>
  <si>
    <t xml:space="preserve">2.6 Î³åÇï³É Ý»ñùÇÝ å³ßïáÝ³Ï³Ý ¹ñ³Ù³ßÝáñÑÝ»ñ` ëï³óí³Í Ï³é³í³ñÙ³Ý ³ÛÉ Ù³Ï³ñ¹³ÏÝ»ñÇó   (ïáÕ 1261 + ïáÕ 1262),        </t>
  </si>
  <si>
    <t>3. ²ÚÈ ºÎ²ØàôîÜºð                                   (ïáÕ 1310 + ïáÕ 1320 + ïáÕ 1330 + ïáÕ 1340 + ïáÕ 1350 + ïáÕ 1360 + ïáÕ 1370 + ïáÕ 1380 + ïáÕ 1390),</t>
  </si>
  <si>
    <t xml:space="preserve">3.3 ¶áõÛùÇ í³ñÓ³Ï³ÉáõÃÛáõÝÇó »Ï³ÙáõïÝ»ñ  (ïáÕ 1331 + ïáÕ 1332 + ïáÕ 1333 +  ïáÕ 1334),   </t>
  </si>
  <si>
    <t>3.4 Ð³Ù³ÛÝùÇ µÛáõç»Ç »Ï³ÙáõïÝ»ñ ³åñ³ÝùÝ»ñÇ Ù³ï³Ï³ñ³ñáõÙÇó ¨ Í³é³ÛáõÃÛáõÝÝ»ñÇ Ù³ïáõóáõÙÇó   (ïáÕ 1341 + ïáÕ 1342+ ïáÕ 1343)</t>
  </si>
  <si>
    <t>3.5 ì³ñã³Ï³Ý ·³ÝÓáõÙÝ»ñ (ïáÕ 1351 + ïáÕ 1352+ïáÕ 1353)</t>
  </si>
  <si>
    <t xml:space="preserve">î»Õ³Ï³Ý í×³ñÝ»ñ  (ïáÕ13501+ïáÕ13502+ïáÕ13503+ïáÕ13504+ïáÕ13505+ïáÕ13506+ïáÕ13507+ïáÕ13508+ïáÕ13509+ïáÕ13510+ïáÕ13511+ïáÕ13512+ïáÕ13513+ïáÕ13514+ïáÕ13515+ïáÕ13516+ïáÕ13517+ïáÕ13518+ïáÕ13519+ïáÕ13520) </t>
  </si>
  <si>
    <t xml:space="preserve">3.6 Øáõïù»ñ ïáõÛÅ»ñÇó, ïáõ·³ÝùÝ»ñÇó      (ïáÕ 1361 + ïáÕ 1362)
</t>
  </si>
  <si>
    <t xml:space="preserve">3.7 ÀÝÃ³óÇÏ áã å³ßïáÝ³Ï³Ý ¹ñ³Ù³ßÝáñÑÝ»ñ (ïáÕ 1371 + ïáÕ 1372),                                </t>
  </si>
  <si>
    <t xml:space="preserve">3.8 Î³åÇï³É áã å³ßïáÝ³Ï³Ý ¹ñ³Ù³ßÝáñÑÝ»ñ    (ïáÕ 1381 + ïáÕ 1382),                              </t>
  </si>
  <si>
    <t xml:space="preserve">3.9 ²ÛÉ »Ï³ÙáõïÝ»ñ (ïáÕ 1391 + ïáÕ 1392 + ïáÕ 1393),                                 </t>
  </si>
  <si>
    <t xml:space="preserve">Ընդհանուր բնույթի այլ ծառայություններ </t>
  </si>
  <si>
    <t>Ջրամատակարարում</t>
  </si>
  <si>
    <t>որից`</t>
  </si>
  <si>
    <t>Առողջապահություն (այլ դասերին չպատկանող)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</si>
  <si>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</si>
  <si>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</si>
  <si>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-Կրթական, մշակութային և սպորտային նպաստներ բյուջեից</t>
  </si>
  <si>
    <t>4727</t>
  </si>
  <si>
    <t xml:space="preserve"> - Նյութեր և պարագաներ</t>
  </si>
  <si>
    <t xml:space="preserve"> ՌԱԶՄԱՎԱՐԱԿԱՆ ՀԱՄԱՅՆՔԱՅԻՆ ՊԱՇԱՐՆԵՐԻ ԻՐԱՑՈՒՄԻՑ ՄՈՒՏՔԵՐ</t>
  </si>
  <si>
    <t>8211</t>
  </si>
  <si>
    <t>Այլ կապիտալ դրամաշնորհ</t>
  </si>
  <si>
    <t>-էներգետիկ ծառայություններ</t>
  </si>
  <si>
    <t>-Կոմունալ  ծառայություններ</t>
  </si>
  <si>
    <t>-Կապի  ծառայություններ</t>
  </si>
  <si>
    <t xml:space="preserve"> -Վարչական ծառայություններ
</t>
  </si>
  <si>
    <t>-Մեքենաների և սարքավորումների ընթացիկ նորոգում և պահպանում</t>
  </si>
  <si>
    <t>-Գրասենյակային նյութեր և հագուստ</t>
  </si>
  <si>
    <t>-Կենցաղային և հանրային սննդի նյութեր</t>
  </si>
  <si>
    <t>-Շենքերի և շինությունների կապիտալ վերանորոգում</t>
  </si>
  <si>
    <t>-Նախագծահետազոտական ծախսեր</t>
  </si>
  <si>
    <t>-Համակարգչային ծառայություններ</t>
  </si>
  <si>
    <t>-Տեղակատվական ծառայություն</t>
  </si>
  <si>
    <t>-Ընդհանուր բնույթի այլ ծախսեր</t>
  </si>
  <si>
    <t xml:space="preserve"> -Շենքերի և կառույցների ընթացիկ նորոգում և պահպանում
</t>
  </si>
  <si>
    <t>-Սուբսիդիաներ պետական (համայնքային)կազմակերպություններին</t>
  </si>
  <si>
    <t>-Այլ մեքենաներ  և սարքավորումներ</t>
  </si>
  <si>
    <t>-Նվիրատվություններ այլ շահույթ չհետապնդող կազմակերպություններին</t>
  </si>
  <si>
    <t>1. ²ÛÉÁÝïñ³Ýù³ÛÇÝ ³ßË³ï³Ýù³ÛÇÝ Í³é³ÛáõÃÛ³Ý Çñ³Ï³Ý³óáõÙ</t>
  </si>
  <si>
    <t>-Հատուկ նպատակային այլ նյութեր</t>
  </si>
  <si>
    <t>Գյուղատնտեսություն, անտառային տնտեսություն, ձկնորսություն և որսորդություն, որից`</t>
  </si>
  <si>
    <t>Գյուղատնտեսություն</t>
  </si>
  <si>
    <t>1. ì»ñ»É³ÏÝ»ñÇ   Ýáñá·áõÙ</t>
  </si>
  <si>
    <t xml:space="preserve"> - Ընթացիկ դրամաշնորհներ պետական և համայնքների ոչ առևտրային կազմակերպություններին</t>
  </si>
  <si>
    <t xml:space="preserve"> - Նախագծահետազոտական ծախսեր</t>
  </si>
  <si>
    <t xml:space="preserve"> - Շենքերի և շինությունների կառուցում</t>
  </si>
  <si>
    <t xml:space="preserve"> -Գույքի և սարքավորումների վարձակալություն</t>
  </si>
  <si>
    <t xml:space="preserve"> -Մեքենաների և սարքավորումների ընթացիկ նորոգում և պահպանում</t>
  </si>
  <si>
    <t xml:space="preserve"> -Սուբսիդիաներ ոչ-ֆինանսական պետական (hամայնքային) կազմակերպություններին </t>
  </si>
  <si>
    <t xml:space="preserve"> -Մասնագիտական ծառայություններ</t>
  </si>
  <si>
    <t xml:space="preserve"> - Շենքերի և շինությունների կապիտալ վերանորոգում</t>
  </si>
  <si>
    <t>որից՝</t>
  </si>
  <si>
    <t>Ջրամատակարարում ևջրահեռացում</t>
  </si>
  <si>
    <t xml:space="preserve"> -Այլ կապիտալ դրամաշնորհներ      </t>
  </si>
  <si>
    <t xml:space="preserve"> -Ներկայացուցչական ծախսեր</t>
  </si>
  <si>
    <t xml:space="preserve"> -Կենցաղային և հանրային սննդի նյութեր</t>
  </si>
  <si>
    <t xml:space="preserve"> -Հատուկ նպատակային այլ նյութեր</t>
  </si>
  <si>
    <t xml:space="preserve"> -Տեղակատվական ծառայություններ</t>
  </si>
  <si>
    <t>Կրթություն (այլ դասերին չպատկանող)</t>
  </si>
  <si>
    <t>8</t>
  </si>
  <si>
    <t xml:space="preserve"> -Աշխատակազմի մասնագիտական զարգացման ծառայություններ</t>
  </si>
  <si>
    <t xml:space="preserve"> -Տրանսպորտային նյութեր</t>
  </si>
  <si>
    <t>-Մասնագիտական ծառայություններ</t>
  </si>
  <si>
    <t>²ÛÉ µÝ³·³í³éÝ»ñ</t>
  </si>
  <si>
    <t>2473</t>
  </si>
  <si>
    <t>¼µáë³ßñçáõÃÛáõÝ</t>
  </si>
  <si>
    <t>1. ¼µáë³ßñçáõÃÛ³Ý ½³ñ·³óáõÙ</t>
  </si>
  <si>
    <t>2. Øß³ÏáõÃ³ÛÇÝ ÙÇçáó³éáõÙÝ»ñÇ Çñ³Ï³Ý³óáõÙ</t>
  </si>
  <si>
    <t>1. ¶»ï»ñÇ ÑáõÝ»ñÇ Ù³ùñáõÙ և բարեկարգում</t>
  </si>
  <si>
    <t>Ոռոգում</t>
  </si>
  <si>
    <t>-Այլ կապիտալ դրամաշնորհ</t>
  </si>
  <si>
    <t>-Գետերի և սելավատների մաքրման աշխատանքներ</t>
  </si>
  <si>
    <t>4861</t>
  </si>
  <si>
    <t>-Ծաղկապատ տարածքների,կանաչ գոտիների ընդլայնմանն ուղղված աշխատանքների իրականացում</t>
  </si>
  <si>
    <t>2.Խաղահրապարակների, խաղադաշտերի,մարզահրապարակների և հանգստի գոտիների կառուցում և հիմնանորոգում</t>
  </si>
  <si>
    <t>-Վարչական սարքավորումներ</t>
  </si>
  <si>
    <t>,,Պետական տուրքի մասին,,ՀՀ օրենքը,նախորդ տարիների փաստացի մուտքերի հավաքագրման ցուցանիշներ</t>
  </si>
  <si>
    <t xml:space="preserve">                                                                                                                                                   </t>
  </si>
  <si>
    <t xml:space="preserve"> 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</si>
  <si>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</si>
  <si>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 xml:space="preserve">2026 թվական </t>
  </si>
  <si>
    <t>ՀՀ համայնքների 2024-2026թթ. միջնաժամկետ ծախսերի ծրագրերի վարչական և ֆոնդային մասերի տարեկան հատկացումները ըստ` բյուջետային ծախսերի գործառական դասակարգման բաժինների, խմբերի, դասերի և տնտեսագիտական դասակարգման հոդվածների</t>
  </si>
  <si>
    <t xml:space="preserve"> -Այլ  ընթացիկ դրամաշնորհներ      </t>
  </si>
  <si>
    <t>,,Տեղական ինքնակառավարման մասին,,ՀՀ օրենք,գործող պայմանագրեր,փաստացի գներ,Համայնքի արդյունավետ կառավարում</t>
  </si>
  <si>
    <t xml:space="preserve">ä»ïáõÃÛ³Ý ÏáÕÙÇó ï»Õ³Ï³Ý ÇÝùÝ³Ï³é³í³ñÙ³Ý Ù³ñÙÇÝÝ»ñÇÝ å³ïíÇñ³Ïí³Í ÉÇ³½áñáõÃÛáõÝÝ»ñ </t>
  </si>
  <si>
    <t>Համակարգչային, հաշվապահական,   սպասարկման վճարների տրամադրում, հիմնական միջոցների պահպանում և շահագործում</t>
  </si>
  <si>
    <t>Համայնքային գույքի գնահատման,   պետական գրանցման,  վկայականների ձեռք բերման աշխատանքների իրականացում</t>
  </si>
  <si>
    <t>Համայնքի խաղաղության ամրապնդման  և համայնքի սահմանների  պաշտպանության երաշխիքների ապահովում։</t>
  </si>
  <si>
    <t>Գյուղատնտեսության ռեսուրսային ներուժի արդյունավետ օգտագործումը, առաջադիմական տեխնոլոգիաների ներդրումը:Ոռոգման հին համակարգերի հիմնանորոգում,նոր համակարգի ստեղծում</t>
  </si>
  <si>
    <t>Ճանապարհային և վերելակային տնտեսությունների վիճակի բարելավում՝ համայնքի սուբվենցիոն ծրագրեր</t>
  </si>
  <si>
    <t>Կապան համայնքում տուրիզմի զարգացման համար նախադրյալների ստեղծում։Պատմական և տեսարժան վայրերի գույքագրում,  բուկլետների տպագրում,  գովազդային պաստառների տեղադրում,  միջոցառումների կազմակերպում</t>
  </si>
  <si>
    <t>Համայնքի սեփականություն հանդիսացող հողի և գույքի նպատակային օգտագործում</t>
  </si>
  <si>
    <t>,,Ընկերությունների կողմից վճարվոց բնապահպանական վճարների նպատակային օգտագործման մասին,,ՀՀ  օրենք՝Վաչագան գետի հունի մաքրում,հայելային պատկերների և հենապատերի վերականգնում,նոր ճաղավանդակների տեղադրում</t>
  </si>
  <si>
    <t>Կանաչապատ տարածքների պահպանում,   իրականացնել ծառերի էտում,  գազոնների պարբերաբար մշակում, կազմակերպել կանաչապատ տարածքների ոռոգումը, պլաստիկ թափոնների վերամշակում «,Կապան Պլաստշին,,  ՀՈԱԿ-ի միջոցով:</t>
  </si>
  <si>
    <t>Գյուղական բնակավայրերում խմելու ջրերի հին համակարգի նորոգում և նոր համակարգի կառուցում՝սուբվենցիոն ծրագրեր</t>
  </si>
  <si>
    <t>Մշակութային ավանդույթների ընդգրկվածության պահպանում,զարգացում և ապահովում՝մշակույթի կենտրոնի նյութատեխնիկական բազայի արդիականացում,վերազինում և կահավորում,թանգարանների գործունեության պահպանում, այցելուների բարձր մակարդակով սպասարկում,  ցուցահանդեսների կազմակերպում,  էլեկտրոնային գրադարանների և գրադարանների ծառայություններից օգտվելու հնարավորությունը,  տարբեր միջոցառումների շնորհիվ երիտասարդ սերնդի մոտ ընթերցասիրության ձևավորում:Մանկական զբոսայգու հիմնանորոգում,նոր կարուսելների տեղադրում՝սուբվենցիոն ծրագիր</t>
  </si>
  <si>
    <t xml:space="preserve">Որակյալ կրթական ծառայությունների մատուցումը,խմբասենյակների թվի ավելացում,ՆՈՒՀ-երի հիմնանորոգում, նոր մանկապարտեզների կառուցում </t>
  </si>
  <si>
    <t>Համայնքի երեխաները հայտնի են որպես զանազան երաժշտական, պարարվեստի, կերպարվեստի,   սպորտաձևերին տիրապետող,  տաղանդավոր և բազմաթիվ մրցույթներում հաղթանակած տիտղոսներով։Սովորող երեխաների  համար մասնակցության ապահովում միջազգային հեղինակավոր փառատոներին, մրցույթներին, իսկ մարզիկների և մարզական թիմերի մասնակցությունը միջազգային մրցաշարերին,  աշխարհի առաջնություններին և օլիմպիական խաղերին:</t>
  </si>
  <si>
    <t>Բնակիչների ավելի բարեկեցիկ կյանքի ապահովում՝ խոցելի ընտանիքների հասցեական և թիրախավորված աջակցություն</t>
  </si>
  <si>
    <t>Ð³Ù³ÛÝùÇ í³ñã³Ï³Ý ï³ñ³ÍùáõÙ մասնավոր գերեզմանատան կազմակերպման և շահագործման ÃáõÛÉïíáõÃÛ³Ý Ñ³Ù³ñ</t>
  </si>
  <si>
    <t>Համայնքի վարչական տարածքում տոնավաճառներին(վերնիսաժներին)մասնակցելու համար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</si>
  <si>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</si>
  <si>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-Ներկայացուցչական ծախսեր</t>
  </si>
  <si>
    <t>-Գյուղատնտեսական ապրանքներ</t>
  </si>
  <si>
    <t>4262</t>
  </si>
  <si>
    <t>ԱՌՈՂՋԱՊԱՀՈՒԹՅՈՒՆ</t>
  </si>
  <si>
    <t>այդ թվում`</t>
  </si>
  <si>
    <t>Առողջապահություն/այլ դասերին չպատկանող/</t>
  </si>
  <si>
    <t>-Այլ նպաստներ բյուջեից</t>
  </si>
  <si>
    <t xml:space="preserve"> -Այլ կապիտալ դրամաշնորհներ </t>
  </si>
  <si>
    <t>Համայնքի կողմից համաֆինանսավորմամբ իրականացվող ծրագրեր և (կամ)կապիտալ ակտիվի ձեռք բերում</t>
  </si>
  <si>
    <t>5511</t>
  </si>
  <si>
    <t xml:space="preserve"> -Այլ նպաստներ բյուջեից</t>
  </si>
  <si>
    <t>Հիմք՝ՀՀ Սյունիքի մարզի Կապան համայնքի 2022-2026թթ ՀՀԶԾ,2022-2023-2024թթ.սուբվենցիոն ծրագրերեը</t>
  </si>
  <si>
    <t xml:space="preserve">    ,,Հայաստանի Հանրապետության բյուջետային համակարգի մասին ,,Հայաստանի Հանրապետության օրենք, ,,Տեղական տուրքերի և վճարների մասին,,ՀՀ օրենք, Հայաստանի Հանրապետության Սյունիքի մարզի Կապան համայնքի ավագանու 27դեկտեմբերի 2023թ. թիվ 140-Ն որոշումը,          գործող ևնոր կնքված պայմանագրեր,ապառքներ</t>
  </si>
  <si>
    <r>
      <t>,,Հայաստանի Հանրապետության բյուջետային համակարգի մասին ,,Հայաստանի Հանրապետության օրենքի  28</t>
    </r>
    <r>
      <rPr>
        <sz val="8"/>
        <rFont val="Calibri"/>
        <family val="2"/>
        <charset val="204"/>
      </rPr>
      <t>¹‬‬</t>
    </r>
    <r>
      <rPr>
        <sz val="8"/>
        <rFont val="Arial Armenian"/>
        <family val="2"/>
      </rPr>
      <t xml:space="preserve"> </t>
    </r>
    <r>
      <rPr>
        <sz val="8"/>
        <rFont val="Arial Armenian"/>
      </rPr>
      <t xml:space="preserve">հոդվածի  1-ին մաս                  1.4 կետի  է) ենթակետ և Հայաստանի Հանրապետության  կառավարության 16․09․2021թ․ N 1531-ն որոշումը      </t>
    </r>
  </si>
  <si>
    <t xml:space="preserve">   Կապան   համայնքի միջնաժամկետ ծախսերի ծրագրի 2025-2027թթ. վարչական և ֆոնդային մասերի եկամուտները` ըստ ձևավորման աղբյուրների</t>
  </si>
  <si>
    <t xml:space="preserve">ՀՀ համայնքների 2025-2027թթ. միջնաժամկետ ծախսերի ծրագրերի դեֆիցիտի (պակացուրդի) ֆինանսավորումը ըստ աղբյուրների                                                </t>
  </si>
  <si>
    <t>2023 փաստացի</t>
  </si>
  <si>
    <t xml:space="preserve">2024 հաստատված </t>
  </si>
  <si>
    <t xml:space="preserve"> 2025թ կանխատեսված և 2024թ. հաստատված բյուջեի տարբերություն</t>
  </si>
  <si>
    <t xml:space="preserve">2027 թվական </t>
  </si>
  <si>
    <t>ä»ï³Ï³Ý µÛáõç»Çó  ïñ³Ù³¹ñíáÕ այլ ¹áï³óÇ³Ý»ñ</t>
  </si>
  <si>
    <t xml:space="preserve">Նոր պայմանագրեր </t>
  </si>
  <si>
    <t>´Ý³Ï³ñ³Ý³ÛÇÝ ßÇÝ³ñ³ñáõÃÛáõÝ և կոմունալ ծառայություն(այլ դասերին չպատկանող)</t>
  </si>
  <si>
    <t>-Աշխատակազմի մասնագիտական զարգացման ծառայություն</t>
  </si>
  <si>
    <t>ՀՀ համայնքների բյուջեներին ,,Ֆինանսական համահարթեցման մասին,, ՀՀ օրենքով դոտացիաներ տրամադրելու նպատակով ,,ՀՀ 2025թվականի պետական բյուջեի մասին,,ՀՀ օրենքով նախատեսված հատկացումների նախնական հաշվարկներ</t>
  </si>
  <si>
    <t>-Տրանսպորտային սարքավորումներ</t>
  </si>
  <si>
    <t>2025թ կանխատեսված և 2024թ. հաստատված բյուջեի տարբերության վերաբերյալ հիմնավորումներ</t>
  </si>
  <si>
    <r>
      <t>,,Հայաստանի Հանրապետության բյուջետային համակարգի մասին ,,Հայաստանի Հանրապետության օրենքի  28</t>
    </r>
    <r>
      <rPr>
        <sz val="8"/>
        <rFont val="Calibri"/>
        <family val="2"/>
        <charset val="204"/>
      </rPr>
      <t>¹</t>
    </r>
    <r>
      <rPr>
        <sz val="8"/>
        <rFont val="Arial Armenian"/>
      </rPr>
      <t xml:space="preserve"> հոդվածի  1-ին մաս                  1․4 կետը   և Սյունիքի մարզի Կապան համայնքի ավագանու   դեկտեմբերի 2024թ. թիվ -Ն որոշման նախագիծ,          </t>
    </r>
  </si>
  <si>
    <t>,,Տեղական տուրքերի և վճարների մասին,,ՀՀօրենք   Համայնքի վարչական տարածքում տեղական տուրքերի բազայի գույքագրումը և գնահատում,Հայաստանի Հանրապետության Սյունիքի մարզի Կապան համայնքի ավագանու    ,, ,,դեկտեմբերի 2024թ. թիվ  -Ն որոշման նախագիծ</t>
  </si>
  <si>
    <t>Հայաստանի Հանրապետության Սյունիքի մարզի Կապան համայնքի ավագանու ,,  ,, դեկտեմբեր 2024թ.          թիվ -Ա որոշման նախագիծ</t>
  </si>
  <si>
    <t>Հայաստանի Հանրապետության Սյունիքի մարզի Կապան համայնքի ավագանու  ,,  ,, դեկտեմբեր 2024թ.          թիվ -Ա որոշման նախագիծ</t>
  </si>
  <si>
    <t>Հայաստանի Հանրապետության Սյունիքի մարզի Կապան համայնքի ավագանու   ,,  ,, դեկտեմբեր 2024թ.          թիվ -Ա որոշման նախագիծ</t>
  </si>
  <si>
    <t>Համայնքում աղբահանության և սանիտարական մաքրման աշխատանքների իրականացում բոլոր գյուղերում,կոմունալ ծառայության ավտոպարկը բազմաֆունկցիոնալ մեքենաներով համալրում,աղբահանության վարձավճարների էլեկտրոնային գանձման համակարգի ներդրում,Հայաստանի Հանրապետության Սյունիքի մարզի Կապան համայնքի ավագանու  ,,  ,, դեկտեմբեր  2024թ. թիվ -Ա որոշման նախագիծ</t>
  </si>
  <si>
    <t>Սպորտի և առողջ ապրելակերպի խթանում՝արդիականացված և միջազգային չափորոշիչներին համապատասխան,հանգստի գոտիների,այգիների, խաղադաշտերի վերանորոգում և նորերի կառուցում</t>
  </si>
  <si>
    <t>ՀՀ Հարկային օրենսգրք՝ Անշարժ գույքի հարկ։Կանխատեսումների ժամանակ հաշվի են առնվել  բազաների ճշտումները,նախորդ տարիների հարկերի գանձելիության մակարդակը,ապառքները և գերավճարները</t>
  </si>
  <si>
    <r>
      <t xml:space="preserve">,,Ընկերությունների կողմից վճարվող բնապահպանական վճարների նպատակային օգտագործման մասին,,ՀՀ օրենք , </t>
    </r>
    <r>
      <rPr>
        <sz val="8"/>
        <color indexed="8"/>
        <rFont val="Arial Armenian"/>
        <family val="2"/>
      </rPr>
      <t>ՀՀ կառավարության 16․11․2006թ․ թիվ 1708-Ն որոշում,Հայաստանի հանրապետության հարկային օրենսգրքի 198-րդ հոդվածի 2-րդ մաս</t>
    </r>
    <r>
      <rPr>
        <sz val="8"/>
        <rFont val="Arial Armenian"/>
        <family val="2"/>
      </rPr>
      <t>, համայնքում իրականացվող սուբվենցիոն ծրագրերը</t>
    </r>
  </si>
  <si>
    <t>Կանխատեսում՝ սուբվենցիոն ծրագրերեի երկարաձգում,համայնքի բյուջեի վարչական մասի ծախսերի գծով տնտեսում:     Տնտեսումը կփոխանցվի ֆոնդային մաս և որպես հավելուրդը կօգտագործվի համայնքի ավագանու որոշման համաձայն</t>
  </si>
  <si>
    <t>Աղյուսակ 2</t>
  </si>
  <si>
    <t>Աղյուսակ 3</t>
  </si>
  <si>
    <t>Աղյուսակ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</si>
</sst>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3" formatCode="_(* #,##0.00_);_(* \(#,##0.00\);_(* &quot;-&quot;??_);_(@_)"/>
    <numFmt numFmtId="180" formatCode="#,##0.0\ ;\(#,##0.0\)"/>
    <numFmt numFmtId="185" formatCode="#,##0.0"/>
    <numFmt numFmtId="187" formatCode="0.0"/>
    <numFmt numFmtId="188" formatCode="0.000"/>
    <numFmt numFmtId="189" formatCode="#,##0.00\ ;\(#,##0.00\)"/>
    <numFmt numFmtId="199" formatCode="#,##0.0_ ;\-#,##0.0\ "/>
  </numFmts>
  <fonts count="35">
    <font>
      <sz val="8"/>
      <name val="Arial Armenian"/>
    </font>
    <font>
      <sz val="8"/>
      <name val="Arial Armenian"/>
      <family val="2"/>
    </font>
    <font>
      <sz val="12"/>
      <name val="Arial Armenian"/>
      <family val="2"/>
    </font>
    <font>
      <sz val="10"/>
      <name val="Arial"/>
      <family val="2"/>
    </font>
    <font>
      <sz val="8"/>
      <name val="Arial LatArm"/>
      <family val="2"/>
    </font>
    <font>
      <b/>
      <sz val="8"/>
      <name val="Arial LatArm"/>
      <family val="2"/>
    </font>
    <font>
      <b/>
      <i/>
      <sz val="8"/>
      <name val="Arial LatArm"/>
      <family val="2"/>
    </font>
    <font>
      <i/>
      <sz val="8"/>
      <name val="Arial LatArm"/>
      <family val="2"/>
    </font>
    <font>
      <sz val="8"/>
      <name val="Arial Armenian"/>
      <family val="2"/>
    </font>
    <font>
      <sz val="10"/>
      <name val="Arial LatArm"/>
      <family val="2"/>
    </font>
    <font>
      <b/>
      <sz val="8"/>
      <name val="Arial Armenian"/>
      <family val="2"/>
      <charset val="204"/>
    </font>
    <font>
      <b/>
      <sz val="8"/>
      <name val="Arial LatArm"/>
      <family val="2"/>
      <charset val="204"/>
    </font>
    <font>
      <sz val="8"/>
      <name val="GHEA Grapalat"/>
      <family val="3"/>
    </font>
    <font>
      <sz val="9"/>
      <name val="GHEA Grapalat"/>
      <family val="3"/>
    </font>
    <font>
      <b/>
      <sz val="8"/>
      <name val="Arial Armenian"/>
      <family val="2"/>
    </font>
    <font>
      <b/>
      <i/>
      <sz val="9"/>
      <name val="Arial LatArm"/>
      <family val="2"/>
    </font>
    <font>
      <b/>
      <i/>
      <sz val="8"/>
      <name val="Arial LatArm"/>
      <family val="2"/>
      <charset val="204"/>
    </font>
    <font>
      <b/>
      <i/>
      <sz val="8"/>
      <name val="Arial Armenian"/>
      <family val="2"/>
      <charset val="204"/>
    </font>
    <font>
      <sz val="10"/>
      <name val="Arial Armenian"/>
      <family val="2"/>
    </font>
    <font>
      <sz val="8"/>
      <name val="Arial Armenian"/>
      <family val="2"/>
      <charset val="204"/>
    </font>
    <font>
      <sz val="8"/>
      <name val="Arial LatArm"/>
      <family val="2"/>
      <charset val="204"/>
    </font>
    <font>
      <b/>
      <sz val="8"/>
      <name val="GHEA Grapalat"/>
      <family val="3"/>
      <charset val="204"/>
    </font>
    <font>
      <b/>
      <sz val="10"/>
      <name val="GHEA Grapalat"/>
      <family val="3"/>
      <charset val="204"/>
    </font>
    <font>
      <b/>
      <sz val="9"/>
      <name val="GHEA Grapalat"/>
      <family val="3"/>
      <charset val="204"/>
    </font>
    <font>
      <b/>
      <i/>
      <sz val="9"/>
      <name val="GHEA Grapalat"/>
      <family val="3"/>
      <charset val="204"/>
    </font>
    <font>
      <i/>
      <sz val="8"/>
      <name val="Arial LatArm"/>
      <family val="2"/>
      <charset val="204"/>
    </font>
    <font>
      <b/>
      <sz val="9"/>
      <name val="GHEA Grapalat"/>
      <family val="3"/>
    </font>
    <font>
      <b/>
      <i/>
      <sz val="9"/>
      <name val="GHEA Grapalat"/>
      <family val="3"/>
    </font>
    <font>
      <b/>
      <i/>
      <sz val="8"/>
      <name val="GHEA Grapalat"/>
      <family val="3"/>
      <charset val="204"/>
    </font>
    <font>
      <sz val="8"/>
      <color indexed="8"/>
      <name val="Arial Armenian"/>
      <family val="2"/>
    </font>
    <font>
      <b/>
      <i/>
      <sz val="8"/>
      <name val="Arial Armenian"/>
      <family val="2"/>
    </font>
    <font>
      <sz val="8"/>
      <color indexed="8"/>
      <name val="GHEA Grapalat"/>
      <family val="3"/>
    </font>
    <font>
      <sz val="8"/>
      <name val="Calibri"/>
      <family val="2"/>
      <charset val="204"/>
    </font>
    <font>
      <sz val="8"/>
      <color rgb="FF000000"/>
      <name val="Arial LatArm"/>
      <family val="2"/>
    </font>
    <font>
      <sz val="8"/>
      <color rgb="FF000000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9" fillId="0" borderId="32" applyNumberFormat="0" applyFill="0" applyProtection="0">
      <alignment horizontal="center" vertical="center"/>
    </xf>
    <xf numFmtId="173" fontId="3" fillId="0" borderId="0" applyFont="0" applyFill="0" applyBorder="0" applyAlignment="0" applyProtection="0"/>
    <xf numFmtId="0" fontId="9" fillId="0" borderId="32" applyNumberFormat="0" applyFill="0" applyProtection="0">
      <alignment horizontal="left" vertical="center" wrapText="1"/>
    </xf>
    <xf numFmtId="0" fontId="3" fillId="0" borderId="0"/>
    <xf numFmtId="4" fontId="9" fillId="0" borderId="32" applyFill="0" applyProtection="0">
      <alignment horizontal="right" vertical="center"/>
    </xf>
  </cellStyleXfs>
  <cellXfs count="472">
    <xf numFmtId="0" fontId="0" fillId="0" borderId="0" xfId="0"/>
    <xf numFmtId="180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180" fontId="0" fillId="0" borderId="0" xfId="0" applyNumberForma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180" fontId="5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180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left" vertical="center" wrapText="1"/>
    </xf>
    <xf numFmtId="180" fontId="4" fillId="0" borderId="2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80" fontId="4" fillId="0" borderId="5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80" fontId="4" fillId="0" borderId="0" xfId="0" applyNumberFormat="1" applyFont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/>
    </xf>
    <xf numFmtId="0" fontId="4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top"/>
    </xf>
    <xf numFmtId="180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180" fontId="4" fillId="0" borderId="5" xfId="0" applyNumberFormat="1" applyFont="1" applyBorder="1" applyAlignment="1">
      <alignment horizontal="right" vertical="center"/>
    </xf>
    <xf numFmtId="180" fontId="4" fillId="0" borderId="2" xfId="0" applyNumberFormat="1" applyFont="1" applyBorder="1" applyAlignment="1">
      <alignment horizontal="center" vertical="top"/>
    </xf>
    <xf numFmtId="180" fontId="4" fillId="0" borderId="2" xfId="0" applyNumberFormat="1" applyFont="1" applyBorder="1" applyAlignment="1">
      <alignment horizontal="left" vertical="top" wrapText="1"/>
    </xf>
    <xf numFmtId="180" fontId="6" fillId="0" borderId="2" xfId="0" applyNumberFormat="1" applyFont="1" applyBorder="1" applyAlignment="1">
      <alignment horizontal="left" vertical="center" wrapText="1"/>
    </xf>
    <xf numFmtId="180" fontId="4" fillId="0" borderId="2" xfId="0" applyNumberFormat="1" applyFont="1" applyBorder="1" applyAlignment="1">
      <alignment horizontal="left" vertical="center" wrapText="1"/>
    </xf>
    <xf numFmtId="180" fontId="6" fillId="0" borderId="2" xfId="0" applyNumberFormat="1" applyFont="1" applyBorder="1" applyAlignment="1">
      <alignment horizontal="center" vertical="center"/>
    </xf>
    <xf numFmtId="180" fontId="4" fillId="0" borderId="5" xfId="0" applyNumberFormat="1" applyFont="1" applyBorder="1" applyAlignment="1">
      <alignment horizontal="center" vertical="top"/>
    </xf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6" xfId="0" applyBorder="1"/>
    <xf numFmtId="187" fontId="4" fillId="0" borderId="2" xfId="0" applyNumberFormat="1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187" fontId="0" fillId="0" borderId="0" xfId="0" applyNumberFormat="1" applyAlignment="1">
      <alignment horizontal="center" vertical="top"/>
    </xf>
    <xf numFmtId="187" fontId="0" fillId="0" borderId="0" xfId="0" applyNumberFormat="1" applyAlignment="1">
      <alignment horizontal="center" vertical="center"/>
    </xf>
    <xf numFmtId="187" fontId="4" fillId="0" borderId="0" xfId="0" applyNumberFormat="1" applyFont="1" applyAlignment="1">
      <alignment horizontal="center" vertical="top"/>
    </xf>
    <xf numFmtId="187" fontId="4" fillId="0" borderId="0" xfId="0" applyNumberFormat="1" applyFont="1" applyAlignment="1">
      <alignment horizontal="center" vertical="center"/>
    </xf>
    <xf numFmtId="187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/>
    </xf>
    <xf numFmtId="187" fontId="5" fillId="0" borderId="5" xfId="0" applyNumberFormat="1" applyFont="1" applyBorder="1" applyAlignment="1">
      <alignment horizontal="center" vertical="center"/>
    </xf>
    <xf numFmtId="187" fontId="10" fillId="0" borderId="0" xfId="0" applyNumberFormat="1" applyFont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187" fontId="11" fillId="0" borderId="2" xfId="0" applyNumberFormat="1" applyFont="1" applyBorder="1" applyAlignment="1">
      <alignment horizontal="center" vertical="center"/>
    </xf>
    <xf numFmtId="187" fontId="11" fillId="0" borderId="5" xfId="0" applyNumberFormat="1" applyFont="1" applyBorder="1" applyAlignment="1">
      <alignment horizontal="center" vertical="center"/>
    </xf>
    <xf numFmtId="187" fontId="11" fillId="0" borderId="0" xfId="0" applyNumberFormat="1" applyFont="1" applyAlignment="1">
      <alignment horizontal="center" vertical="center"/>
    </xf>
    <xf numFmtId="187" fontId="4" fillId="0" borderId="5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 readingOrder="1"/>
    </xf>
    <xf numFmtId="180" fontId="5" fillId="0" borderId="2" xfId="0" applyNumberFormat="1" applyFont="1" applyBorder="1" applyAlignment="1">
      <alignment horizontal="right" vertical="top"/>
    </xf>
    <xf numFmtId="0" fontId="11" fillId="0" borderId="2" xfId="0" applyFont="1" applyBorder="1" applyAlignment="1">
      <alignment horizontal="center" vertical="top"/>
    </xf>
    <xf numFmtId="187" fontId="11" fillId="0" borderId="2" xfId="0" applyNumberFormat="1" applyFont="1" applyBorder="1" applyAlignment="1">
      <alignment horizontal="center" vertical="top"/>
    </xf>
    <xf numFmtId="0" fontId="14" fillId="0" borderId="2" xfId="0" applyFont="1" applyBorder="1"/>
    <xf numFmtId="0" fontId="14" fillId="0" borderId="0" xfId="0" applyFont="1"/>
    <xf numFmtId="0" fontId="11" fillId="0" borderId="2" xfId="0" applyFont="1" applyBorder="1" applyAlignment="1">
      <alignment horizontal="center" vertical="center"/>
    </xf>
    <xf numFmtId="180" fontId="11" fillId="0" borderId="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2" xfId="0" applyFont="1" applyBorder="1" applyAlignment="1">
      <alignment horizontal="center" vertical="top"/>
    </xf>
    <xf numFmtId="0" fontId="17" fillId="0" borderId="2" xfId="0" applyFont="1" applyBorder="1"/>
    <xf numFmtId="0" fontId="17" fillId="0" borderId="0" xfId="0" applyFont="1"/>
    <xf numFmtId="0" fontId="4" fillId="0" borderId="5" xfId="0" applyFont="1" applyBorder="1" applyAlignment="1">
      <alignment horizontal="center" vertical="center"/>
    </xf>
    <xf numFmtId="187" fontId="16" fillId="0" borderId="2" xfId="0" applyNumberFormat="1" applyFont="1" applyBorder="1" applyAlignment="1">
      <alignment horizontal="center" vertical="top"/>
    </xf>
    <xf numFmtId="2" fontId="4" fillId="0" borderId="2" xfId="0" applyNumberFormat="1" applyFont="1" applyBorder="1" applyAlignment="1">
      <alignment horizontal="center" vertical="top"/>
    </xf>
    <xf numFmtId="0" fontId="8" fillId="0" borderId="2" xfId="3" applyFont="1" applyFill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center" wrapText="1" readingOrder="1"/>
    </xf>
    <xf numFmtId="49" fontId="6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49" fontId="4" fillId="0" borderId="5" xfId="0" applyNumberFormat="1" applyFont="1" applyBorder="1" applyAlignment="1">
      <alignment horizontal="center" vertical="top"/>
    </xf>
    <xf numFmtId="180" fontId="8" fillId="0" borderId="2" xfId="0" applyNumberFormat="1" applyFont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/>
    </xf>
    <xf numFmtId="180" fontId="5" fillId="0" borderId="2" xfId="0" applyNumberFormat="1" applyFont="1" applyBorder="1" applyAlignment="1">
      <alignment horizontal="left" vertical="top" wrapText="1"/>
    </xf>
    <xf numFmtId="0" fontId="8" fillId="0" borderId="7" xfId="3" applyFont="1" applyFill="1" applyBorder="1">
      <alignment horizontal="left" vertical="center" wrapText="1"/>
    </xf>
    <xf numFmtId="0" fontId="8" fillId="0" borderId="7" xfId="1" applyFont="1" applyFill="1" applyBorder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7" xfId="3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180" fontId="4" fillId="0" borderId="9" xfId="0" applyNumberFormat="1" applyFont="1" applyBorder="1" applyAlignment="1">
      <alignment horizontal="center" vertical="top"/>
    </xf>
    <xf numFmtId="0" fontId="8" fillId="0" borderId="10" xfId="3" applyFont="1" applyFill="1" applyBorder="1">
      <alignment horizontal="left" vertical="center" wrapText="1"/>
    </xf>
    <xf numFmtId="0" fontId="8" fillId="0" borderId="10" xfId="1" applyFont="1" applyFill="1" applyBorder="1">
      <alignment horizontal="center" vertical="center"/>
    </xf>
    <xf numFmtId="0" fontId="4" fillId="0" borderId="9" xfId="0" applyNumberFormat="1" applyFont="1" applyBorder="1" applyAlignment="1">
      <alignment horizontal="center" vertical="top"/>
    </xf>
    <xf numFmtId="180" fontId="4" fillId="0" borderId="9" xfId="0" applyNumberFormat="1" applyFont="1" applyBorder="1" applyAlignment="1">
      <alignment horizontal="right" vertical="center"/>
    </xf>
    <xf numFmtId="0" fontId="0" fillId="0" borderId="11" xfId="0" applyBorder="1"/>
    <xf numFmtId="180" fontId="4" fillId="0" borderId="12" xfId="0" applyNumberFormat="1" applyFont="1" applyBorder="1" applyAlignment="1">
      <alignment horizontal="right" vertical="center"/>
    </xf>
    <xf numFmtId="0" fontId="8" fillId="0" borderId="2" xfId="3" applyFont="1" applyFill="1" applyBorder="1">
      <alignment horizontal="left" vertical="center" wrapText="1"/>
    </xf>
    <xf numFmtId="0" fontId="8" fillId="0" borderId="2" xfId="1" applyFont="1" applyFill="1" applyBorder="1">
      <alignment horizontal="center" vertical="center"/>
    </xf>
    <xf numFmtId="0" fontId="4" fillId="0" borderId="13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180" fontId="4" fillId="0" borderId="12" xfId="0" applyNumberFormat="1" applyFon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0" fillId="0" borderId="14" xfId="0" applyBorder="1"/>
    <xf numFmtId="0" fontId="0" fillId="0" borderId="0" xfId="0" applyBorder="1"/>
    <xf numFmtId="0" fontId="8" fillId="0" borderId="12" xfId="1" applyFont="1" applyFill="1" applyBorder="1">
      <alignment horizontal="center" vertical="center"/>
    </xf>
    <xf numFmtId="0" fontId="8" fillId="0" borderId="15" xfId="1" applyFont="1" applyFill="1" applyBorder="1">
      <alignment horizontal="center" vertical="center"/>
    </xf>
    <xf numFmtId="185" fontId="8" fillId="0" borderId="7" xfId="5" applyNumberFormat="1" applyFont="1" applyFill="1" applyBorder="1">
      <alignment horizontal="right" vertical="center"/>
    </xf>
    <xf numFmtId="187" fontId="0" fillId="0" borderId="2" xfId="0" applyNumberFormat="1" applyBorder="1" applyAlignment="1">
      <alignment vertical="center"/>
    </xf>
    <xf numFmtId="185" fontId="8" fillId="0" borderId="16" xfId="5" applyNumberFormat="1" applyFont="1" applyFill="1" applyBorder="1">
      <alignment horizontal="right" vertical="center"/>
    </xf>
    <xf numFmtId="185" fontId="8" fillId="0" borderId="17" xfId="5" applyNumberFormat="1" applyFont="1" applyFill="1" applyBorder="1">
      <alignment horizontal="right" vertical="center"/>
    </xf>
    <xf numFmtId="180" fontId="5" fillId="0" borderId="2" xfId="0" applyNumberFormat="1" applyFont="1" applyBorder="1" applyAlignment="1">
      <alignment horizontal="center" vertical="top"/>
    </xf>
    <xf numFmtId="0" fontId="10" fillId="0" borderId="2" xfId="3" applyFont="1" applyFill="1" applyBorder="1">
      <alignment horizontal="left" vertical="center" wrapText="1"/>
    </xf>
    <xf numFmtId="0" fontId="10" fillId="0" borderId="2" xfId="1" applyFont="1" applyFill="1" applyBorder="1">
      <alignment horizontal="center" vertical="center"/>
    </xf>
    <xf numFmtId="0" fontId="11" fillId="0" borderId="2" xfId="0" applyNumberFormat="1" applyFont="1" applyBorder="1" applyAlignment="1">
      <alignment horizontal="center" vertical="top"/>
    </xf>
    <xf numFmtId="187" fontId="4" fillId="0" borderId="9" xfId="0" applyNumberFormat="1" applyFont="1" applyBorder="1" applyAlignment="1">
      <alignment horizontal="center" vertical="center"/>
    </xf>
    <xf numFmtId="187" fontId="4" fillId="0" borderId="12" xfId="0" applyNumberFormat="1" applyFont="1" applyBorder="1" applyAlignment="1">
      <alignment horizontal="center" vertical="top"/>
    </xf>
    <xf numFmtId="180" fontId="5" fillId="0" borderId="5" xfId="0" applyNumberFormat="1" applyFont="1" applyBorder="1" applyAlignment="1">
      <alignment horizontal="right" vertical="center"/>
    </xf>
    <xf numFmtId="180" fontId="5" fillId="0" borderId="2" xfId="0" applyNumberFormat="1" applyFont="1" applyBorder="1" applyAlignment="1">
      <alignment horizontal="center" vertical="center"/>
    </xf>
    <xf numFmtId="180" fontId="5" fillId="0" borderId="0" xfId="0" applyNumberFormat="1" applyFont="1" applyBorder="1" applyAlignment="1">
      <alignment horizontal="right" vertical="center"/>
    </xf>
    <xf numFmtId="180" fontId="5" fillId="0" borderId="5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180" fontId="11" fillId="0" borderId="2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/>
    </xf>
    <xf numFmtId="180" fontId="11" fillId="0" borderId="2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1" fillId="0" borderId="1" xfId="0" applyNumberFormat="1" applyFont="1" applyBorder="1" applyAlignment="1">
      <alignment horizontal="center" vertical="top"/>
    </xf>
    <xf numFmtId="180" fontId="11" fillId="0" borderId="2" xfId="0" applyNumberFormat="1" applyFont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center" vertical="top"/>
    </xf>
    <xf numFmtId="180" fontId="11" fillId="0" borderId="2" xfId="0" applyNumberFormat="1" applyFont="1" applyBorder="1" applyAlignment="1">
      <alignment horizontal="center" vertical="top"/>
    </xf>
    <xf numFmtId="0" fontId="14" fillId="0" borderId="3" xfId="0" applyFont="1" applyBorder="1"/>
    <xf numFmtId="180" fontId="16" fillId="0" borderId="2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180" fontId="16" fillId="0" borderId="2" xfId="0" applyNumberFormat="1" applyFont="1" applyBorder="1" applyAlignment="1">
      <alignment horizontal="center" vertical="center"/>
    </xf>
    <xf numFmtId="180" fontId="20" fillId="0" borderId="2" xfId="0" applyNumberFormat="1" applyFont="1" applyBorder="1" applyAlignment="1">
      <alignment horizontal="center" vertical="center"/>
    </xf>
    <xf numFmtId="180" fontId="20" fillId="0" borderId="2" xfId="0" applyNumberFormat="1" applyFont="1" applyBorder="1" applyAlignment="1">
      <alignment horizontal="right" vertical="center"/>
    </xf>
    <xf numFmtId="0" fontId="21" fillId="0" borderId="18" xfId="0" applyFont="1" applyBorder="1" applyAlignment="1">
      <alignment vertic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 readingOrder="1"/>
    </xf>
    <xf numFmtId="49" fontId="22" fillId="0" borderId="2" xfId="0" applyNumberFormat="1" applyFont="1" applyBorder="1" applyAlignment="1">
      <alignment horizontal="left" vertical="top" wrapText="1" readingOrder="1"/>
    </xf>
    <xf numFmtId="180" fontId="16" fillId="0" borderId="2" xfId="0" applyNumberFormat="1" applyFont="1" applyBorder="1" applyAlignment="1">
      <alignment horizontal="left" vertical="top" wrapText="1"/>
    </xf>
    <xf numFmtId="49" fontId="21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center" vertical="top"/>
    </xf>
    <xf numFmtId="0" fontId="11" fillId="0" borderId="7" xfId="3" applyFont="1" applyFill="1" applyBorder="1">
      <alignment horizontal="left" vertical="center" wrapText="1"/>
    </xf>
    <xf numFmtId="49" fontId="16" fillId="0" borderId="2" xfId="0" applyNumberFormat="1" applyFont="1" applyBorder="1" applyAlignment="1">
      <alignment horizontal="center" vertical="top"/>
    </xf>
    <xf numFmtId="180" fontId="16" fillId="0" borderId="2" xfId="0" applyNumberFormat="1" applyFont="1" applyBorder="1" applyAlignment="1">
      <alignment horizontal="center" vertical="top"/>
    </xf>
    <xf numFmtId="0" fontId="10" fillId="0" borderId="15" xfId="1" applyFont="1" applyFill="1" applyBorder="1">
      <alignment horizontal="center" vertical="center"/>
    </xf>
    <xf numFmtId="0" fontId="10" fillId="0" borderId="7" xfId="1" applyFont="1" applyFill="1" applyBorder="1">
      <alignment horizontal="center" vertical="center"/>
    </xf>
    <xf numFmtId="0" fontId="10" fillId="0" borderId="7" xfId="3" applyFont="1" applyFill="1" applyBorder="1">
      <alignment horizontal="left" vertical="center" wrapText="1"/>
    </xf>
    <xf numFmtId="0" fontId="19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0" fillId="0" borderId="0" xfId="0" applyFont="1"/>
    <xf numFmtId="0" fontId="5" fillId="0" borderId="1" xfId="0" applyNumberFormat="1" applyFont="1" applyBorder="1" applyAlignment="1">
      <alignment horizontal="center" vertical="top"/>
    </xf>
    <xf numFmtId="0" fontId="5" fillId="0" borderId="2" xfId="0" applyNumberFormat="1" applyFont="1" applyBorder="1" applyAlignment="1">
      <alignment horizontal="center" vertical="top"/>
    </xf>
    <xf numFmtId="0" fontId="26" fillId="0" borderId="1" xfId="0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187" fontId="26" fillId="0" borderId="2" xfId="0" applyNumberFormat="1" applyFont="1" applyBorder="1" applyAlignment="1">
      <alignment horizontal="center" vertical="center"/>
    </xf>
    <xf numFmtId="0" fontId="26" fillId="0" borderId="2" xfId="0" applyNumberFormat="1" applyFont="1" applyBorder="1" applyAlignment="1">
      <alignment horizontal="center" vertical="center"/>
    </xf>
    <xf numFmtId="180" fontId="26" fillId="0" borderId="2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180" fontId="27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 readingOrder="1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80" fontId="25" fillId="0" borderId="2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left" vertical="center" wrapText="1"/>
    </xf>
    <xf numFmtId="49" fontId="20" fillId="0" borderId="0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/>
    </xf>
    <xf numFmtId="0" fontId="17" fillId="0" borderId="2" xfId="1" applyFont="1" applyFill="1" applyBorder="1">
      <alignment horizontal="center" vertical="center"/>
    </xf>
    <xf numFmtId="0" fontId="16" fillId="0" borderId="2" xfId="0" applyNumberFormat="1" applyFont="1" applyBorder="1" applyAlignment="1">
      <alignment horizontal="center" vertical="top"/>
    </xf>
    <xf numFmtId="180" fontId="16" fillId="0" borderId="2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top"/>
    </xf>
    <xf numFmtId="0" fontId="17" fillId="0" borderId="3" xfId="0" applyFont="1" applyBorder="1"/>
    <xf numFmtId="0" fontId="4" fillId="0" borderId="19" xfId="0" applyFont="1" applyBorder="1" applyAlignment="1">
      <alignment horizontal="center" vertical="top"/>
    </xf>
    <xf numFmtId="0" fontId="0" fillId="0" borderId="20" xfId="0" applyBorder="1"/>
    <xf numFmtId="180" fontId="4" fillId="0" borderId="9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180" fontId="5" fillId="2" borderId="2" xfId="0" applyNumberFormat="1" applyFont="1" applyFill="1" applyBorder="1" applyAlignment="1">
      <alignment horizontal="right" vertical="center"/>
    </xf>
    <xf numFmtId="0" fontId="20" fillId="0" borderId="2" xfId="0" applyFont="1" applyBorder="1" applyAlignment="1">
      <alignment horizontal="left" vertical="top" wrapText="1"/>
    </xf>
    <xf numFmtId="187" fontId="16" fillId="0" borderId="2" xfId="0" applyNumberFormat="1" applyFont="1" applyBorder="1" applyAlignment="1">
      <alignment horizontal="center" vertical="center"/>
    </xf>
    <xf numFmtId="189" fontId="4" fillId="0" borderId="2" xfId="0" applyNumberFormat="1" applyFont="1" applyBorder="1" applyAlignment="1">
      <alignment horizontal="right" vertical="center"/>
    </xf>
    <xf numFmtId="189" fontId="11" fillId="0" borderId="2" xfId="0" applyNumberFormat="1" applyFont="1" applyBorder="1" applyAlignment="1">
      <alignment horizontal="right" vertical="center"/>
    </xf>
    <xf numFmtId="189" fontId="4" fillId="0" borderId="2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80" fontId="4" fillId="0" borderId="5" xfId="0" applyNumberFormat="1" applyFont="1" applyBorder="1" applyAlignment="1">
      <alignment horizontal="left" vertical="center" wrapText="1"/>
    </xf>
    <xf numFmtId="0" fontId="0" fillId="0" borderId="12" xfId="0" applyBorder="1"/>
    <xf numFmtId="188" fontId="4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180" fontId="0" fillId="0" borderId="0" xfId="0" applyNumberFormat="1" applyAlignment="1">
      <alignment horizontal="right" vertical="center"/>
    </xf>
    <xf numFmtId="0" fontId="1" fillId="0" borderId="7" xfId="3" applyFont="1" applyFill="1" applyBorder="1">
      <alignment horizontal="left" vertical="center" wrapText="1"/>
    </xf>
    <xf numFmtId="189" fontId="4" fillId="0" borderId="2" xfId="0" applyNumberFormat="1" applyFont="1" applyBorder="1" applyAlignment="1">
      <alignment horizontal="center" vertical="top"/>
    </xf>
    <xf numFmtId="180" fontId="15" fillId="0" borderId="2" xfId="0" applyNumberFormat="1" applyFont="1" applyBorder="1" applyAlignment="1">
      <alignment horizontal="center" vertical="center"/>
    </xf>
    <xf numFmtId="187" fontId="15" fillId="0" borderId="2" xfId="0" applyNumberFormat="1" applyFon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0" fontId="8" fillId="0" borderId="0" xfId="1" applyFont="1" applyFill="1" applyBorder="1">
      <alignment horizontal="center" vertical="center"/>
    </xf>
    <xf numFmtId="0" fontId="14" fillId="0" borderId="21" xfId="0" applyFont="1" applyBorder="1" applyAlignment="1">
      <alignment vertical="center"/>
    </xf>
    <xf numFmtId="49" fontId="1" fillId="0" borderId="20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 wrapText="1"/>
    </xf>
    <xf numFmtId="49" fontId="1" fillId="0" borderId="14" xfId="0" applyNumberFormat="1" applyFont="1" applyBorder="1" applyAlignment="1">
      <alignment vertical="center" wrapText="1"/>
    </xf>
    <xf numFmtId="0" fontId="0" fillId="0" borderId="3" xfId="0" applyBorder="1" applyAlignment="1">
      <alignment vertical="top"/>
    </xf>
    <xf numFmtId="0" fontId="5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85" fontId="0" fillId="0" borderId="3" xfId="0" applyNumberFormat="1" applyBorder="1" applyAlignment="1">
      <alignment vertical="center"/>
    </xf>
    <xf numFmtId="0" fontId="4" fillId="0" borderId="2" xfId="0" applyNumberFormat="1" applyFont="1" applyBorder="1" applyAlignment="1">
      <alignment horizontal="right" vertical="top"/>
    </xf>
    <xf numFmtId="0" fontId="5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right" vertical="top"/>
    </xf>
    <xf numFmtId="0" fontId="1" fillId="0" borderId="0" xfId="0" applyFont="1" applyAlignment="1">
      <alignment horizontal="center" vertical="top"/>
    </xf>
    <xf numFmtId="199" fontId="0" fillId="0" borderId="0" xfId="0" applyNumberFormat="1" applyAlignment="1">
      <alignment horizontal="right" vertical="top"/>
    </xf>
    <xf numFmtId="0" fontId="33" fillId="3" borderId="32" xfId="0" applyFont="1" applyFill="1" applyBorder="1" applyAlignment="1">
      <alignment horizontal="left" vertical="center" wrapText="1"/>
    </xf>
    <xf numFmtId="49" fontId="20" fillId="0" borderId="2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center" wrapText="1" readingOrder="1"/>
    </xf>
    <xf numFmtId="49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180" fontId="1" fillId="0" borderId="2" xfId="0" applyNumberFormat="1" applyFont="1" applyBorder="1" applyAlignment="1">
      <alignment horizontal="center" vertical="top"/>
    </xf>
    <xf numFmtId="0" fontId="30" fillId="0" borderId="2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vertical="center" wrapText="1"/>
    </xf>
    <xf numFmtId="180" fontId="11" fillId="0" borderId="2" xfId="0" applyNumberFormat="1" applyFont="1" applyBorder="1" applyAlignment="1">
      <alignment vertical="center"/>
    </xf>
    <xf numFmtId="180" fontId="4" fillId="0" borderId="2" xfId="0" applyNumberFormat="1" applyFont="1" applyBorder="1" applyAlignment="1">
      <alignment vertical="center"/>
    </xf>
    <xf numFmtId="180" fontId="5" fillId="0" borderId="2" xfId="0" applyNumberFormat="1" applyFont="1" applyBorder="1" applyAlignment="1">
      <alignment vertical="center"/>
    </xf>
    <xf numFmtId="180" fontId="20" fillId="0" borderId="2" xfId="0" applyNumberFormat="1" applyFont="1" applyBorder="1" applyAlignment="1">
      <alignment vertical="center"/>
    </xf>
    <xf numFmtId="180" fontId="4" fillId="2" borderId="2" xfId="0" applyNumberFormat="1" applyFont="1" applyFill="1" applyBorder="1" applyAlignment="1">
      <alignment vertical="center"/>
    </xf>
    <xf numFmtId="180" fontId="16" fillId="0" borderId="2" xfId="0" applyNumberFormat="1" applyFont="1" applyBorder="1" applyAlignment="1">
      <alignment vertical="center"/>
    </xf>
    <xf numFmtId="180" fontId="4" fillId="0" borderId="12" xfId="0" applyNumberFormat="1" applyFont="1" applyBorder="1" applyAlignment="1">
      <alignment vertical="center"/>
    </xf>
    <xf numFmtId="180" fontId="4" fillId="0" borderId="9" xfId="0" applyNumberFormat="1" applyFont="1" applyBorder="1" applyAlignment="1">
      <alignment vertical="center"/>
    </xf>
    <xf numFmtId="180" fontId="4" fillId="0" borderId="5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49" fontId="34" fillId="0" borderId="2" xfId="0" applyNumberFormat="1" applyFont="1" applyBorder="1" applyAlignment="1">
      <alignment horizontal="left" vertical="top" wrapText="1"/>
    </xf>
    <xf numFmtId="0" fontId="8" fillId="0" borderId="23" xfId="3" applyFont="1" applyFill="1" applyBorder="1">
      <alignment horizontal="left" vertical="center" wrapText="1"/>
    </xf>
    <xf numFmtId="49" fontId="31" fillId="0" borderId="2" xfId="0" applyNumberFormat="1" applyFont="1" applyBorder="1" applyAlignment="1">
      <alignment vertical="center" wrapText="1"/>
    </xf>
    <xf numFmtId="11" fontId="0" fillId="0" borderId="0" xfId="0" applyNumberFormat="1" applyAlignment="1">
      <alignment vertical="center"/>
    </xf>
    <xf numFmtId="11" fontId="0" fillId="0" borderId="0" xfId="0" applyNumberFormat="1"/>
    <xf numFmtId="180" fontId="1" fillId="0" borderId="0" xfId="0" applyNumberFormat="1" applyFont="1" applyAlignment="1">
      <alignment horizontal="right" vertical="top"/>
    </xf>
    <xf numFmtId="49" fontId="20" fillId="0" borderId="2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/>
    </xf>
    <xf numFmtId="185" fontId="4" fillId="0" borderId="2" xfId="0" applyNumberFormat="1" applyFont="1" applyBorder="1" applyAlignment="1">
      <alignment horizontal="center" vertical="center"/>
    </xf>
    <xf numFmtId="0" fontId="8" fillId="0" borderId="7" xfId="3" applyFont="1" applyFill="1" applyBorder="1" applyAlignment="1">
      <alignment horizontal="left" vertical="top" wrapText="1"/>
    </xf>
    <xf numFmtId="0" fontId="8" fillId="0" borderId="7" xfId="1" applyFont="1" applyFill="1" applyBorder="1" applyAlignment="1">
      <alignment horizontal="center" vertical="center"/>
    </xf>
    <xf numFmtId="180" fontId="4" fillId="0" borderId="12" xfId="0" applyNumberFormat="1" applyFont="1" applyBorder="1" applyAlignment="1">
      <alignment horizontal="center" vertical="center"/>
    </xf>
    <xf numFmtId="180" fontId="4" fillId="2" borderId="2" xfId="0" applyNumberFormat="1" applyFont="1" applyFill="1" applyBorder="1" applyAlignment="1">
      <alignment horizontal="right" vertical="top"/>
    </xf>
    <xf numFmtId="189" fontId="11" fillId="0" borderId="2" xfId="0" applyNumberFormat="1" applyFont="1" applyBorder="1" applyAlignment="1">
      <alignment vertical="center"/>
    </xf>
    <xf numFmtId="189" fontId="4" fillId="0" borderId="2" xfId="0" applyNumberFormat="1" applyFont="1" applyBorder="1" applyAlignment="1">
      <alignment vertical="center"/>
    </xf>
    <xf numFmtId="185" fontId="4" fillId="0" borderId="2" xfId="0" applyNumberFormat="1" applyFont="1" applyBorder="1" applyAlignment="1">
      <alignment horizontal="right" vertical="center"/>
    </xf>
    <xf numFmtId="0" fontId="11" fillId="4" borderId="1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/>
    </xf>
    <xf numFmtId="180" fontId="11" fillId="4" borderId="2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right" vertical="center" wrapText="1"/>
    </xf>
    <xf numFmtId="180" fontId="11" fillId="4" borderId="2" xfId="0" applyNumberFormat="1" applyFont="1" applyFill="1" applyBorder="1" applyAlignment="1">
      <alignment horizontal="right" vertical="center" wrapText="1"/>
    </xf>
    <xf numFmtId="180" fontId="11" fillId="4" borderId="2" xfId="0" applyNumberFormat="1" applyFont="1" applyFill="1" applyBorder="1" applyAlignment="1">
      <alignment vertical="center"/>
    </xf>
    <xf numFmtId="189" fontId="11" fillId="4" borderId="2" xfId="0" applyNumberFormat="1" applyFont="1" applyFill="1" applyBorder="1" applyAlignment="1">
      <alignment vertical="center"/>
    </xf>
    <xf numFmtId="180" fontId="11" fillId="4" borderId="2" xfId="0" applyNumberFormat="1" applyFont="1" applyFill="1" applyBorder="1" applyAlignment="1">
      <alignment horizontal="right" vertical="center"/>
    </xf>
    <xf numFmtId="0" fontId="11" fillId="5" borderId="1" xfId="0" applyNumberFormat="1" applyFont="1" applyFill="1" applyBorder="1" applyAlignment="1">
      <alignment horizontal="center" vertical="center"/>
    </xf>
    <xf numFmtId="0" fontId="11" fillId="5" borderId="2" xfId="0" applyNumberFormat="1" applyFont="1" applyFill="1" applyBorder="1" applyAlignment="1">
      <alignment horizontal="center" vertical="center"/>
    </xf>
    <xf numFmtId="180" fontId="11" fillId="5" borderId="2" xfId="0" applyNumberFormat="1" applyFont="1" applyFill="1" applyBorder="1" applyAlignment="1">
      <alignment vertical="center"/>
    </xf>
    <xf numFmtId="180" fontId="11" fillId="5" borderId="2" xfId="0" applyNumberFormat="1" applyFont="1" applyFill="1" applyBorder="1" applyAlignment="1">
      <alignment horizontal="right" vertical="center"/>
    </xf>
    <xf numFmtId="180" fontId="11" fillId="5" borderId="2" xfId="0" applyNumberFormat="1" applyFont="1" applyFill="1" applyBorder="1" applyAlignment="1">
      <alignment horizontal="center" vertical="center" wrapText="1"/>
    </xf>
    <xf numFmtId="49" fontId="11" fillId="5" borderId="2" xfId="0" applyNumberFormat="1" applyFont="1" applyFill="1" applyBorder="1" applyAlignment="1">
      <alignment horizontal="right" vertical="center" wrapText="1"/>
    </xf>
    <xf numFmtId="180" fontId="11" fillId="5" borderId="2" xfId="0" applyNumberFormat="1" applyFont="1" applyFill="1" applyBorder="1" applyAlignment="1">
      <alignment horizontal="right" vertical="center" wrapText="1"/>
    </xf>
    <xf numFmtId="189" fontId="11" fillId="5" borderId="2" xfId="0" applyNumberFormat="1" applyFont="1" applyFill="1" applyBorder="1" applyAlignment="1">
      <alignment vertical="center"/>
    </xf>
    <xf numFmtId="0" fontId="14" fillId="5" borderId="3" xfId="0" applyFont="1" applyFill="1" applyBorder="1" applyAlignment="1">
      <alignment horizontal="center" vertical="center" wrapText="1"/>
    </xf>
    <xf numFmtId="180" fontId="14" fillId="4" borderId="2" xfId="0" applyNumberFormat="1" applyFont="1" applyFill="1" applyBorder="1" applyAlignment="1">
      <alignment vertical="center"/>
    </xf>
    <xf numFmtId="0" fontId="11" fillId="6" borderId="1" xfId="0" applyNumberFormat="1" applyFont="1" applyFill="1" applyBorder="1" applyAlignment="1">
      <alignment horizontal="center" vertical="center"/>
    </xf>
    <xf numFmtId="0" fontId="11" fillId="6" borderId="2" xfId="0" applyNumberFormat="1" applyFont="1" applyFill="1" applyBorder="1" applyAlignment="1">
      <alignment horizontal="center" vertical="center"/>
    </xf>
    <xf numFmtId="180" fontId="16" fillId="6" borderId="2" xfId="0" applyNumberFormat="1" applyFont="1" applyFill="1" applyBorder="1" applyAlignment="1">
      <alignment horizontal="left" vertical="center" wrapText="1"/>
    </xf>
    <xf numFmtId="49" fontId="16" fillId="6" borderId="2" xfId="0" applyNumberFormat="1" applyFont="1" applyFill="1" applyBorder="1" applyAlignment="1">
      <alignment horizontal="right" vertical="center" wrapText="1"/>
    </xf>
    <xf numFmtId="180" fontId="16" fillId="6" borderId="2" xfId="0" applyNumberFormat="1" applyFont="1" applyFill="1" applyBorder="1" applyAlignment="1">
      <alignment horizontal="right" vertical="center" wrapText="1"/>
    </xf>
    <xf numFmtId="180" fontId="11" fillId="6" borderId="2" xfId="0" applyNumberFormat="1" applyFont="1" applyFill="1" applyBorder="1" applyAlignment="1">
      <alignment vertical="center"/>
    </xf>
    <xf numFmtId="180" fontId="11" fillId="6" borderId="2" xfId="0" applyNumberFormat="1" applyFont="1" applyFill="1" applyBorder="1" applyAlignment="1">
      <alignment horizontal="right" vertical="center"/>
    </xf>
    <xf numFmtId="0" fontId="14" fillId="6" borderId="3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180" fontId="11" fillId="6" borderId="2" xfId="0" applyNumberFormat="1" applyFont="1" applyFill="1" applyBorder="1" applyAlignment="1">
      <alignment horizontal="center" vertical="center"/>
    </xf>
    <xf numFmtId="49" fontId="16" fillId="6" borderId="2" xfId="0" applyNumberFormat="1" applyFont="1" applyFill="1" applyBorder="1" applyAlignment="1">
      <alignment horizontal="center" vertical="center"/>
    </xf>
    <xf numFmtId="180" fontId="16" fillId="6" borderId="2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vertical="center"/>
    </xf>
    <xf numFmtId="0" fontId="21" fillId="6" borderId="18" xfId="0" applyFont="1" applyFill="1" applyBorder="1" applyAlignment="1">
      <alignment vertical="center"/>
    </xf>
    <xf numFmtId="49" fontId="21" fillId="6" borderId="1" xfId="0" applyNumberFormat="1" applyFont="1" applyFill="1" applyBorder="1" applyAlignment="1">
      <alignment horizontal="center" vertical="center"/>
    </xf>
    <xf numFmtId="49" fontId="21" fillId="6" borderId="2" xfId="0" applyNumberFormat="1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left" vertical="center" wrapText="1" readingOrder="1"/>
    </xf>
    <xf numFmtId="180" fontId="16" fillId="6" borderId="2" xfId="0" applyNumberFormat="1" applyFont="1" applyFill="1" applyBorder="1" applyAlignment="1">
      <alignment horizontal="center" vertical="center" wrapText="1"/>
    </xf>
    <xf numFmtId="49" fontId="11" fillId="6" borderId="2" xfId="0" applyNumberFormat="1" applyFont="1" applyFill="1" applyBorder="1" applyAlignment="1">
      <alignment horizontal="center" vertical="center"/>
    </xf>
    <xf numFmtId="187" fontId="11" fillId="6" borderId="2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180" fontId="11" fillId="4" borderId="2" xfId="0" applyNumberFormat="1" applyFont="1" applyFill="1" applyBorder="1" applyAlignment="1">
      <alignment horizontal="center" vertical="center"/>
    </xf>
    <xf numFmtId="180" fontId="16" fillId="4" borderId="2" xfId="0" applyNumberFormat="1" applyFont="1" applyFill="1" applyBorder="1" applyAlignment="1">
      <alignment horizontal="left" vertical="center" wrapText="1"/>
    </xf>
    <xf numFmtId="49" fontId="16" fillId="4" borderId="2" xfId="0" applyNumberFormat="1" applyFont="1" applyFill="1" applyBorder="1" applyAlignment="1">
      <alignment horizontal="center" vertical="center"/>
    </xf>
    <xf numFmtId="180" fontId="16" fillId="4" borderId="2" xfId="0" applyNumberFormat="1" applyFont="1" applyFill="1" applyBorder="1" applyAlignment="1">
      <alignment horizontal="center" vertical="center"/>
    </xf>
    <xf numFmtId="185" fontId="16" fillId="4" borderId="2" xfId="0" applyNumberFormat="1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vertical="center"/>
    </xf>
    <xf numFmtId="180" fontId="5" fillId="6" borderId="2" xfId="0" applyNumberFormat="1" applyFont="1" applyFill="1" applyBorder="1" applyAlignment="1">
      <alignment horizontal="center" vertical="center"/>
    </xf>
    <xf numFmtId="185" fontId="11" fillId="4" borderId="2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80" fontId="6" fillId="6" borderId="2" xfId="0" applyNumberFormat="1" applyFont="1" applyFill="1" applyBorder="1" applyAlignment="1">
      <alignment horizontal="left" vertical="center" wrapText="1"/>
    </xf>
    <xf numFmtId="49" fontId="6" fillId="6" borderId="2" xfId="0" applyNumberFormat="1" applyFont="1" applyFill="1" applyBorder="1" applyAlignment="1">
      <alignment horizontal="center" vertical="center"/>
    </xf>
    <xf numFmtId="180" fontId="6" fillId="6" borderId="2" xfId="0" applyNumberFormat="1" applyFont="1" applyFill="1" applyBorder="1" applyAlignment="1">
      <alignment horizontal="center" vertical="center"/>
    </xf>
    <xf numFmtId="180" fontId="5" fillId="6" borderId="2" xfId="0" applyNumberFormat="1" applyFont="1" applyFill="1" applyBorder="1" applyAlignment="1">
      <alignment vertical="center"/>
    </xf>
    <xf numFmtId="180" fontId="4" fillId="6" borderId="2" xfId="0" applyNumberFormat="1" applyFont="1" applyFill="1" applyBorder="1" applyAlignment="1">
      <alignment horizontal="right" vertical="center"/>
    </xf>
    <xf numFmtId="180" fontId="5" fillId="6" borderId="2" xfId="0" applyNumberFormat="1" applyFont="1" applyFill="1" applyBorder="1" applyAlignment="1">
      <alignment horizontal="right" vertical="center"/>
    </xf>
    <xf numFmtId="0" fontId="0" fillId="6" borderId="3" xfId="0" applyFill="1" applyBorder="1" applyAlignment="1">
      <alignment vertical="center"/>
    </xf>
    <xf numFmtId="0" fontId="5" fillId="6" borderId="18" xfId="0" applyFont="1" applyFill="1" applyBorder="1" applyAlignment="1">
      <alignment horizontal="center" vertical="center"/>
    </xf>
    <xf numFmtId="0" fontId="10" fillId="6" borderId="2" xfId="1" applyFont="1" applyFill="1" applyBorder="1">
      <alignment horizontal="center" vertical="center"/>
    </xf>
    <xf numFmtId="187" fontId="11" fillId="6" borderId="2" xfId="0" applyNumberFormat="1" applyFont="1" applyFill="1" applyBorder="1" applyAlignment="1">
      <alignment horizontal="center" vertical="top"/>
    </xf>
    <xf numFmtId="0" fontId="11" fillId="6" borderId="2" xfId="0" applyNumberFormat="1" applyFont="1" applyFill="1" applyBorder="1" applyAlignment="1">
      <alignment horizontal="center" vertical="top"/>
    </xf>
    <xf numFmtId="0" fontId="11" fillId="6" borderId="24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180" fontId="11" fillId="6" borderId="12" xfId="0" applyNumberFormat="1" applyFont="1" applyFill="1" applyBorder="1" applyAlignment="1">
      <alignment horizontal="center" vertical="center"/>
    </xf>
    <xf numFmtId="180" fontId="16" fillId="6" borderId="12" xfId="0" applyNumberFormat="1" applyFont="1" applyFill="1" applyBorder="1" applyAlignment="1">
      <alignment horizontal="left" vertical="center" wrapText="1"/>
    </xf>
    <xf numFmtId="49" fontId="16" fillId="6" borderId="12" xfId="0" applyNumberFormat="1" applyFont="1" applyFill="1" applyBorder="1" applyAlignment="1">
      <alignment horizontal="center" vertical="center"/>
    </xf>
    <xf numFmtId="180" fontId="16" fillId="6" borderId="12" xfId="0" applyNumberFormat="1" applyFont="1" applyFill="1" applyBorder="1" applyAlignment="1">
      <alignment horizontal="center" vertical="center"/>
    </xf>
    <xf numFmtId="180" fontId="5" fillId="6" borderId="12" xfId="0" applyNumberFormat="1" applyFont="1" applyFill="1" applyBorder="1" applyAlignment="1">
      <alignment horizontal="center" vertical="center"/>
    </xf>
    <xf numFmtId="180" fontId="11" fillId="6" borderId="12" xfId="0" applyNumberFormat="1" applyFont="1" applyFill="1" applyBorder="1" applyAlignment="1">
      <alignment vertical="center"/>
    </xf>
    <xf numFmtId="180" fontId="11" fillId="6" borderId="12" xfId="0" applyNumberFormat="1" applyFont="1" applyFill="1" applyBorder="1" applyAlignment="1">
      <alignment horizontal="right" vertical="center"/>
    </xf>
    <xf numFmtId="0" fontId="14" fillId="6" borderId="25" xfId="0" applyFont="1" applyFill="1" applyBorder="1" applyAlignment="1">
      <alignment vertical="center"/>
    </xf>
    <xf numFmtId="0" fontId="8" fillId="6" borderId="2" xfId="1" applyFont="1" applyFill="1" applyBorder="1">
      <alignment horizontal="center" vertical="center"/>
    </xf>
    <xf numFmtId="187" fontId="4" fillId="6" borderId="2" xfId="0" applyNumberFormat="1" applyFont="1" applyFill="1" applyBorder="1" applyAlignment="1">
      <alignment horizontal="center" vertical="top"/>
    </xf>
    <xf numFmtId="0" fontId="4" fillId="6" borderId="2" xfId="0" applyNumberFormat="1" applyFont="1" applyFill="1" applyBorder="1" applyAlignment="1">
      <alignment horizontal="center" vertical="top"/>
    </xf>
    <xf numFmtId="180" fontId="4" fillId="6" borderId="2" xfId="0" applyNumberFormat="1" applyFont="1" applyFill="1" applyBorder="1" applyAlignment="1">
      <alignment vertical="center"/>
    </xf>
    <xf numFmtId="0" fontId="0" fillId="6" borderId="3" xfId="0" applyFill="1" applyBorder="1"/>
    <xf numFmtId="0" fontId="14" fillId="4" borderId="1" xfId="0" applyFont="1" applyFill="1" applyBorder="1" applyAlignment="1">
      <alignment horizontal="center" vertical="center"/>
    </xf>
    <xf numFmtId="49" fontId="14" fillId="4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 readingOrder="1"/>
    </xf>
    <xf numFmtId="0" fontId="8" fillId="4" borderId="2" xfId="1" applyFont="1" applyFill="1" applyBorder="1">
      <alignment horizontal="center" vertical="center"/>
    </xf>
    <xf numFmtId="187" fontId="5" fillId="4" borderId="2" xfId="0" applyNumberFormat="1" applyFont="1" applyFill="1" applyBorder="1" applyAlignment="1">
      <alignment horizontal="center" vertical="top"/>
    </xf>
    <xf numFmtId="0" fontId="5" fillId="4" borderId="2" xfId="0" applyNumberFormat="1" applyFont="1" applyFill="1" applyBorder="1" applyAlignment="1">
      <alignment horizontal="center" vertical="top"/>
    </xf>
    <xf numFmtId="187" fontId="4" fillId="4" borderId="2" xfId="0" applyNumberFormat="1" applyFont="1" applyFill="1" applyBorder="1" applyAlignment="1">
      <alignment horizontal="center" vertical="top"/>
    </xf>
    <xf numFmtId="0" fontId="4" fillId="4" borderId="2" xfId="0" applyNumberFormat="1" applyFont="1" applyFill="1" applyBorder="1" applyAlignment="1">
      <alignment horizontal="center" vertical="top"/>
    </xf>
    <xf numFmtId="180" fontId="5" fillId="4" borderId="2" xfId="0" applyNumberFormat="1" applyFont="1" applyFill="1" applyBorder="1" applyAlignment="1">
      <alignment vertical="center"/>
    </xf>
    <xf numFmtId="180" fontId="4" fillId="4" borderId="2" xfId="0" applyNumberFormat="1" applyFont="1" applyFill="1" applyBorder="1" applyAlignment="1">
      <alignment vertical="center"/>
    </xf>
    <xf numFmtId="180" fontId="4" fillId="4" borderId="2" xfId="0" applyNumberFormat="1" applyFont="1" applyFill="1" applyBorder="1" applyAlignment="1">
      <alignment horizontal="right" vertical="center"/>
    </xf>
    <xf numFmtId="0" fontId="0" fillId="4" borderId="3" xfId="0" applyFill="1" applyBorder="1"/>
    <xf numFmtId="0" fontId="10" fillId="4" borderId="3" xfId="0" applyFont="1" applyFill="1" applyBorder="1" applyAlignment="1">
      <alignment vertical="center"/>
    </xf>
    <xf numFmtId="49" fontId="1" fillId="4" borderId="3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vertical="center"/>
    </xf>
    <xf numFmtId="49" fontId="14" fillId="6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wrapText="1" readingOrder="1"/>
    </xf>
    <xf numFmtId="187" fontId="5" fillId="6" borderId="2" xfId="0" applyNumberFormat="1" applyFont="1" applyFill="1" applyBorder="1" applyAlignment="1">
      <alignment horizontal="center" vertical="top"/>
    </xf>
    <xf numFmtId="0" fontId="5" fillId="6" borderId="2" xfId="0" applyNumberFormat="1" applyFont="1" applyFill="1" applyBorder="1" applyAlignment="1">
      <alignment horizontal="center" vertical="top"/>
    </xf>
    <xf numFmtId="189" fontId="11" fillId="6" borderId="2" xfId="0" applyNumberFormat="1" applyFont="1" applyFill="1" applyBorder="1" applyAlignment="1">
      <alignment horizontal="right" vertical="center"/>
    </xf>
    <xf numFmtId="0" fontId="11" fillId="6" borderId="1" xfId="0" applyNumberFormat="1" applyFont="1" applyFill="1" applyBorder="1" applyAlignment="1">
      <alignment horizontal="center" vertical="top"/>
    </xf>
    <xf numFmtId="180" fontId="11" fillId="6" borderId="2" xfId="0" applyNumberFormat="1" applyFont="1" applyFill="1" applyBorder="1" applyAlignment="1">
      <alignment horizontal="left" vertical="top" wrapText="1"/>
    </xf>
    <xf numFmtId="49" fontId="11" fillId="6" borderId="2" xfId="0" applyNumberFormat="1" applyFont="1" applyFill="1" applyBorder="1" applyAlignment="1">
      <alignment horizontal="center" vertical="top"/>
    </xf>
    <xf numFmtId="180" fontId="11" fillId="6" borderId="2" xfId="0" applyNumberFormat="1" applyFont="1" applyFill="1" applyBorder="1" applyAlignment="1">
      <alignment horizontal="center" vertical="top"/>
    </xf>
    <xf numFmtId="0" fontId="14" fillId="6" borderId="3" xfId="0" applyFont="1" applyFill="1" applyBorder="1"/>
    <xf numFmtId="0" fontId="10" fillId="6" borderId="15" xfId="1" applyFont="1" applyFill="1" applyBorder="1">
      <alignment horizontal="center" vertical="center"/>
    </xf>
    <xf numFmtId="0" fontId="10" fillId="6" borderId="7" xfId="1" applyFont="1" applyFill="1" applyBorder="1">
      <alignment horizontal="center" vertical="center"/>
    </xf>
    <xf numFmtId="0" fontId="17" fillId="6" borderId="7" xfId="3" applyFont="1" applyFill="1" applyBorder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187" fontId="5" fillId="5" borderId="2" xfId="0" applyNumberFormat="1" applyFont="1" applyFill="1" applyBorder="1" applyAlignment="1">
      <alignment horizontal="center" vertical="center"/>
    </xf>
    <xf numFmtId="187" fontId="11" fillId="5" borderId="2" xfId="0" applyNumberFormat="1" applyFont="1" applyFill="1" applyBorder="1" applyAlignment="1">
      <alignment horizontal="center" vertical="center"/>
    </xf>
    <xf numFmtId="180" fontId="5" fillId="5" borderId="2" xfId="0" applyNumberFormat="1" applyFont="1" applyFill="1" applyBorder="1" applyAlignment="1">
      <alignment horizontal="right" vertical="center"/>
    </xf>
    <xf numFmtId="0" fontId="0" fillId="5" borderId="3" xfId="0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187" fontId="5" fillId="4" borderId="2" xfId="0" applyNumberFormat="1" applyFont="1" applyFill="1" applyBorder="1" applyAlignment="1">
      <alignment horizontal="center" vertical="center"/>
    </xf>
    <xf numFmtId="187" fontId="11" fillId="4" borderId="2" xfId="0" applyNumberFormat="1" applyFont="1" applyFill="1" applyBorder="1" applyAlignment="1">
      <alignment horizontal="center" vertical="center"/>
    </xf>
    <xf numFmtId="180" fontId="5" fillId="4" borderId="2" xfId="0" applyNumberFormat="1" applyFont="1" applyFill="1" applyBorder="1" applyAlignment="1">
      <alignment horizontal="right" vertical="center"/>
    </xf>
    <xf numFmtId="0" fontId="0" fillId="4" borderId="3" xfId="0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 wrapText="1"/>
    </xf>
    <xf numFmtId="187" fontId="5" fillId="6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left" vertical="top" wrapText="1"/>
    </xf>
    <xf numFmtId="0" fontId="10" fillId="6" borderId="26" xfId="0" applyFont="1" applyFill="1" applyBorder="1" applyAlignment="1">
      <alignment horizontal="center" vertical="center"/>
    </xf>
    <xf numFmtId="187" fontId="10" fillId="6" borderId="2" xfId="0" applyNumberFormat="1" applyFont="1" applyFill="1" applyBorder="1" applyAlignment="1">
      <alignment horizontal="center" vertical="center" wrapText="1"/>
    </xf>
    <xf numFmtId="0" fontId="10" fillId="6" borderId="2" xfId="0" applyNumberFormat="1" applyFont="1" applyFill="1" applyBorder="1" applyAlignment="1">
      <alignment horizontal="center" vertical="center" wrapText="1"/>
    </xf>
    <xf numFmtId="0" fontId="14" fillId="7" borderId="26" xfId="0" applyFont="1" applyFill="1" applyBorder="1" applyAlignment="1">
      <alignment horizontal="center" vertical="center"/>
    </xf>
    <xf numFmtId="0" fontId="14" fillId="7" borderId="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187" fontId="4" fillId="5" borderId="2" xfId="0" applyNumberFormat="1" applyFont="1" applyFill="1" applyBorder="1" applyAlignment="1">
      <alignment horizontal="center" vertical="center"/>
    </xf>
    <xf numFmtId="180" fontId="4" fillId="5" borderId="2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/>
    </xf>
    <xf numFmtId="187" fontId="4" fillId="4" borderId="2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left" vertical="center" wrapText="1"/>
    </xf>
    <xf numFmtId="185" fontId="5" fillId="8" borderId="2" xfId="0" applyNumberFormat="1" applyFont="1" applyFill="1" applyBorder="1" applyAlignment="1">
      <alignment horizontal="center" vertical="center"/>
    </xf>
    <xf numFmtId="187" fontId="5" fillId="8" borderId="2" xfId="0" applyNumberFormat="1" applyFont="1" applyFill="1" applyBorder="1" applyAlignment="1">
      <alignment horizontal="center" vertical="center"/>
    </xf>
    <xf numFmtId="187" fontId="11" fillId="8" borderId="2" xfId="0" applyNumberFormat="1" applyFont="1" applyFill="1" applyBorder="1" applyAlignment="1">
      <alignment horizontal="center" vertical="center"/>
    </xf>
    <xf numFmtId="180" fontId="5" fillId="8" borderId="2" xfId="0" applyNumberFormat="1" applyFont="1" applyFill="1" applyBorder="1" applyAlignment="1">
      <alignment horizontal="right" vertical="center"/>
    </xf>
    <xf numFmtId="189" fontId="5" fillId="8" borderId="2" xfId="0" applyNumberFormat="1" applyFont="1" applyFill="1" applyBorder="1" applyAlignment="1">
      <alignment horizontal="right" vertical="center"/>
    </xf>
    <xf numFmtId="0" fontId="0" fillId="8" borderId="3" xfId="0" applyFill="1" applyBorder="1" applyAlignment="1">
      <alignment vertical="center"/>
    </xf>
    <xf numFmtId="11" fontId="1" fillId="0" borderId="3" xfId="0" applyNumberFormat="1" applyFont="1" applyBorder="1" applyAlignment="1">
      <alignment horizontal="center" vertical="center" wrapText="1"/>
    </xf>
    <xf numFmtId="11" fontId="0" fillId="0" borderId="3" xfId="0" applyNumberFormat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80" fontId="10" fillId="6" borderId="27" xfId="0" applyNumberFormat="1" applyFont="1" applyFill="1" applyBorder="1" applyAlignment="1">
      <alignment horizontal="center" vertical="center"/>
    </xf>
    <xf numFmtId="0" fontId="10" fillId="6" borderId="2" xfId="0" applyNumberFormat="1" applyFont="1" applyFill="1" applyBorder="1" applyAlignment="1">
      <alignment horizontal="center" vertical="center"/>
    </xf>
    <xf numFmtId="180" fontId="10" fillId="6" borderId="27" xfId="0" applyNumberFormat="1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187" fontId="10" fillId="6" borderId="2" xfId="0" applyNumberFormat="1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0" fillId="6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2" xfId="0" applyNumberFormat="1" applyFont="1" applyFill="1" applyBorder="1" applyAlignment="1">
      <alignment horizontal="center" vertical="center"/>
    </xf>
    <xf numFmtId="180" fontId="14" fillId="7" borderId="27" xfId="0" applyNumberFormat="1" applyFont="1" applyFill="1" applyBorder="1" applyAlignment="1">
      <alignment horizontal="center" vertical="center" wrapText="1"/>
    </xf>
    <xf numFmtId="180" fontId="14" fillId="7" borderId="27" xfId="0" applyNumberFormat="1" applyFont="1" applyFill="1" applyBorder="1" applyAlignment="1">
      <alignment horizontal="center" vertical="center"/>
    </xf>
    <xf numFmtId="0" fontId="14" fillId="7" borderId="27" xfId="0" applyNumberFormat="1" applyFont="1" applyFill="1" applyBorder="1" applyAlignment="1">
      <alignment horizontal="center" vertical="center" wrapText="1"/>
    </xf>
    <xf numFmtId="0" fontId="14" fillId="7" borderId="2" xfId="0" applyNumberFormat="1" applyFont="1" applyFill="1" applyBorder="1" applyAlignment="1">
      <alignment horizontal="center" vertical="center" wrapText="1"/>
    </xf>
    <xf numFmtId="0" fontId="14" fillId="7" borderId="28" xfId="0" applyNumberFormat="1" applyFont="1" applyFill="1" applyBorder="1" applyAlignment="1">
      <alignment horizontal="center" vertical="center"/>
    </xf>
    <xf numFmtId="0" fontId="14" fillId="7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7" borderId="27" xfId="0" applyNumberFormat="1" applyFont="1" applyFill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top" wrapText="1"/>
    </xf>
    <xf numFmtId="49" fontId="1" fillId="0" borderId="21" xfId="0" applyNumberFormat="1" applyFont="1" applyBorder="1" applyAlignment="1">
      <alignment horizontal="center" vertical="top" wrapText="1"/>
    </xf>
    <xf numFmtId="49" fontId="1" fillId="0" borderId="25" xfId="0" applyNumberFormat="1" applyFont="1" applyBorder="1" applyAlignment="1">
      <alignment horizontal="center" vertical="top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180" fontId="14" fillId="7" borderId="29" xfId="0" applyNumberFormat="1" applyFont="1" applyFill="1" applyBorder="1" applyAlignment="1">
      <alignment horizontal="center" vertical="center"/>
    </xf>
    <xf numFmtId="180" fontId="14" fillId="7" borderId="30" xfId="0" applyNumberFormat="1" applyFont="1" applyFill="1" applyBorder="1" applyAlignment="1">
      <alignment horizontal="center" vertical="center"/>
    </xf>
    <xf numFmtId="180" fontId="14" fillId="7" borderId="31" xfId="0" applyNumberFormat="1" applyFont="1" applyFill="1" applyBorder="1" applyAlignment="1">
      <alignment horizontal="center" vertical="center"/>
    </xf>
    <xf numFmtId="49" fontId="14" fillId="7" borderId="27" xfId="0" applyNumberFormat="1" applyFont="1" applyFill="1" applyBorder="1" applyAlignment="1">
      <alignment horizontal="center" vertical="center" wrapText="1"/>
    </xf>
    <xf numFmtId="49" fontId="14" fillId="7" borderId="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80" fontId="14" fillId="7" borderId="2" xfId="0" applyNumberFormat="1" applyFont="1" applyFill="1" applyBorder="1" applyAlignment="1">
      <alignment horizontal="center" vertical="center" wrapText="1"/>
    </xf>
    <xf numFmtId="0" fontId="14" fillId="7" borderId="28" xfId="0" applyFont="1" applyFill="1" applyBorder="1" applyAlignment="1">
      <alignment horizontal="center" vertical="center" textRotation="90"/>
    </xf>
    <xf numFmtId="0" fontId="14" fillId="7" borderId="1" xfId="0" applyFont="1" applyFill="1" applyBorder="1" applyAlignment="1">
      <alignment horizontal="center" vertical="center" textRotation="90"/>
    </xf>
    <xf numFmtId="0" fontId="14" fillId="7" borderId="27" xfId="0" applyFont="1" applyFill="1" applyBorder="1" applyAlignment="1">
      <alignment horizontal="center" vertical="center" textRotation="90"/>
    </xf>
    <xf numFmtId="0" fontId="14" fillId="7" borderId="2" xfId="0" applyFont="1" applyFill="1" applyBorder="1" applyAlignment="1">
      <alignment horizontal="center" vertical="center" textRotation="90"/>
    </xf>
  </cellXfs>
  <cellStyles count="6">
    <cellStyle name="cntr_arm10_Bord_900" xfId="1"/>
    <cellStyle name="Comma 2" xfId="2"/>
    <cellStyle name="left_arm10_BordWW_900" xfId="3"/>
    <cellStyle name="Normal 3" xfId="4"/>
    <cellStyle name="rgt_arm14_Money_900" xfId="5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21"/>
  <sheetViews>
    <sheetView zoomScaleNormal="100" workbookViewId="0">
      <pane xSplit="6" ySplit="8" topLeftCell="S9" activePane="bottomRight" state="frozen"/>
      <selection pane="topRight" activeCell="G1" sqref="G1"/>
      <selection pane="bottomLeft" activeCell="A10" sqref="A10"/>
      <selection pane="bottomRight" activeCell="B20" sqref="B20"/>
    </sheetView>
  </sheetViews>
  <sheetFormatPr defaultRowHeight="10.5"/>
  <cols>
    <col min="1" max="1" width="6.83203125" style="6" customWidth="1"/>
    <col min="2" max="2" width="47.5" style="3" customWidth="1"/>
    <col min="3" max="3" width="12" style="2" customWidth="1"/>
    <col min="4" max="4" width="12.1640625" style="54" customWidth="1"/>
    <col min="5" max="5" width="12" style="55" customWidth="1"/>
    <col min="6" max="6" width="11.6640625" style="2" customWidth="1"/>
    <col min="7" max="7" width="11.83203125" style="2" customWidth="1"/>
    <col min="8" max="8" width="11.6640625" style="62" customWidth="1"/>
    <col min="9" max="9" width="11.6640625" style="2" customWidth="1"/>
    <col min="10" max="10" width="13.83203125" style="1" customWidth="1"/>
    <col min="11" max="11" width="15.5" style="1" customWidth="1"/>
    <col min="12" max="12" width="13.1640625" style="1" customWidth="1"/>
    <col min="13" max="13" width="13" style="1" customWidth="1"/>
    <col min="14" max="14" width="11.6640625" style="1" customWidth="1"/>
    <col min="15" max="15" width="14" style="1" customWidth="1"/>
    <col min="16" max="16" width="15.83203125" style="1" customWidth="1"/>
    <col min="17" max="17" width="14.5" style="1" customWidth="1"/>
    <col min="18" max="18" width="12.83203125" style="1" customWidth="1"/>
    <col min="19" max="19" width="13.6640625" style="1" customWidth="1"/>
    <col min="20" max="21" width="13.5" style="1" customWidth="1"/>
    <col min="22" max="22" width="24.5" customWidth="1"/>
  </cols>
  <sheetData>
    <row r="3" spans="1:25">
      <c r="S3" s="260"/>
    </row>
    <row r="4" spans="1:25" ht="38.25" customHeight="1" thickBot="1">
      <c r="A4" s="437" t="s">
        <v>517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437"/>
      <c r="V4" t="s">
        <v>540</v>
      </c>
    </row>
    <row r="5" spans="1:25" ht="27" customHeight="1">
      <c r="A5" s="422" t="s">
        <v>0</v>
      </c>
      <c r="B5" s="430" t="s">
        <v>1</v>
      </c>
      <c r="C5" s="427" t="s">
        <v>2</v>
      </c>
      <c r="D5" s="424" t="s">
        <v>519</v>
      </c>
      <c r="E5" s="424"/>
      <c r="F5" s="424"/>
      <c r="G5" s="424" t="s">
        <v>520</v>
      </c>
      <c r="H5" s="424"/>
      <c r="I5" s="424"/>
      <c r="J5" s="424" t="s">
        <v>164</v>
      </c>
      <c r="K5" s="424"/>
      <c r="L5" s="424"/>
      <c r="M5" s="426" t="s">
        <v>521</v>
      </c>
      <c r="N5" s="426"/>
      <c r="O5" s="426"/>
      <c r="P5" s="424" t="s">
        <v>481</v>
      </c>
      <c r="Q5" s="424"/>
      <c r="R5" s="424"/>
      <c r="S5" s="424" t="s">
        <v>522</v>
      </c>
      <c r="T5" s="424"/>
      <c r="U5" s="424"/>
      <c r="V5" s="399" t="s">
        <v>393</v>
      </c>
    </row>
    <row r="6" spans="1:25" ht="21" customHeight="1">
      <c r="A6" s="423"/>
      <c r="B6" s="431"/>
      <c r="C6" s="428"/>
      <c r="D6" s="429" t="s">
        <v>3</v>
      </c>
      <c r="E6" s="425" t="s">
        <v>4</v>
      </c>
      <c r="F6" s="425"/>
      <c r="G6" s="425" t="s">
        <v>3</v>
      </c>
      <c r="H6" s="425" t="s">
        <v>4</v>
      </c>
      <c r="I6" s="425"/>
      <c r="J6" s="425" t="s">
        <v>3</v>
      </c>
      <c r="K6" s="425" t="s">
        <v>4</v>
      </c>
      <c r="L6" s="425"/>
      <c r="M6" s="425" t="s">
        <v>3</v>
      </c>
      <c r="N6" s="425" t="s">
        <v>4</v>
      </c>
      <c r="O6" s="425"/>
      <c r="P6" s="425" t="s">
        <v>3</v>
      </c>
      <c r="Q6" s="425" t="s">
        <v>4</v>
      </c>
      <c r="R6" s="425"/>
      <c r="S6" s="425" t="s">
        <v>3</v>
      </c>
      <c r="T6" s="425" t="s">
        <v>4</v>
      </c>
      <c r="U6" s="425"/>
      <c r="V6" s="434" t="s">
        <v>529</v>
      </c>
    </row>
    <row r="7" spans="1:25" ht="36" customHeight="1">
      <c r="A7" s="423"/>
      <c r="B7" s="431"/>
      <c r="C7" s="428"/>
      <c r="D7" s="429"/>
      <c r="E7" s="400" t="s">
        <v>5</v>
      </c>
      <c r="F7" s="401" t="s">
        <v>6</v>
      </c>
      <c r="G7" s="425"/>
      <c r="H7" s="400" t="s">
        <v>5</v>
      </c>
      <c r="I7" s="401" t="s">
        <v>6</v>
      </c>
      <c r="J7" s="425"/>
      <c r="K7" s="401" t="s">
        <v>5</v>
      </c>
      <c r="L7" s="401" t="s">
        <v>6</v>
      </c>
      <c r="M7" s="425"/>
      <c r="N7" s="401" t="s">
        <v>5</v>
      </c>
      <c r="O7" s="401" t="s">
        <v>6</v>
      </c>
      <c r="P7" s="425"/>
      <c r="Q7" s="401" t="s">
        <v>5</v>
      </c>
      <c r="R7" s="401" t="s">
        <v>6</v>
      </c>
      <c r="S7" s="425"/>
      <c r="T7" s="401" t="s">
        <v>5</v>
      </c>
      <c r="U7" s="401" t="s">
        <v>6</v>
      </c>
      <c r="V7" s="434"/>
    </row>
    <row r="8" spans="1:25" s="5" customFormat="1" ht="16.5" customHeight="1">
      <c r="A8" s="12">
        <v>1</v>
      </c>
      <c r="B8" s="10">
        <v>2</v>
      </c>
      <c r="C8" s="10">
        <v>3</v>
      </c>
      <c r="D8" s="60">
        <v>4</v>
      </c>
      <c r="E8" s="60">
        <v>5</v>
      </c>
      <c r="F8" s="10">
        <v>6</v>
      </c>
      <c r="G8" s="10">
        <v>7</v>
      </c>
      <c r="H8" s="63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0">
        <v>18</v>
      </c>
      <c r="S8" s="10">
        <v>19</v>
      </c>
      <c r="T8" s="10">
        <v>20</v>
      </c>
      <c r="U8" s="10">
        <v>21</v>
      </c>
      <c r="V8" s="11">
        <v>22</v>
      </c>
    </row>
    <row r="9" spans="1:25" s="5" customFormat="1" ht="23.25" customHeight="1">
      <c r="A9" s="412">
        <v>1000</v>
      </c>
      <c r="B9" s="413" t="s">
        <v>7</v>
      </c>
      <c r="C9" s="414"/>
      <c r="D9" s="415">
        <f>E9+F9-F108</f>
        <v>6184688.9000000004</v>
      </c>
      <c r="E9" s="415">
        <f>E11+E46+E62</f>
        <v>3349076.1000000006</v>
      </c>
      <c r="F9" s="415">
        <f>F46+F62</f>
        <v>3253812.8</v>
      </c>
      <c r="G9" s="415">
        <f>G11+G46+G62</f>
        <v>4255705.5</v>
      </c>
      <c r="H9" s="416">
        <f>H11+H46+H62</f>
        <v>3790123.4000000004</v>
      </c>
      <c r="I9" s="415">
        <f>I46+I62</f>
        <v>465582.1</v>
      </c>
      <c r="J9" s="417">
        <f>K9+L9</f>
        <v>7569452.0999999996</v>
      </c>
      <c r="K9" s="418">
        <f>K11+K21+K42+K46+K67+K72+K75+K101+K108</f>
        <v>4222262.2</v>
      </c>
      <c r="L9" s="417">
        <f>L46+L62</f>
        <v>3347189.9</v>
      </c>
      <c r="M9" s="417">
        <f>J9-G9</f>
        <v>3313746.5999999996</v>
      </c>
      <c r="N9" s="417">
        <f>K9-H9</f>
        <v>432138.79999999981</v>
      </c>
      <c r="O9" s="417">
        <f>L9-I9</f>
        <v>2881607.8</v>
      </c>
      <c r="P9" s="417">
        <f>Q9+R9</f>
        <v>6925936.4800000004</v>
      </c>
      <c r="Q9" s="417">
        <f>Q11+Q46+Q62</f>
        <v>4443947.24</v>
      </c>
      <c r="R9" s="417">
        <f>R59+R62</f>
        <v>2481989.2399999998</v>
      </c>
      <c r="S9" s="417">
        <f>T9+U9</f>
        <v>5371431.9040000001</v>
      </c>
      <c r="T9" s="417">
        <f>T11+T46+T62</f>
        <v>4791431.9040000001</v>
      </c>
      <c r="U9" s="417">
        <f>U46+U62</f>
        <v>580000</v>
      </c>
      <c r="V9" s="419"/>
      <c r="Y9" s="5">
        <f>T9*20/100</f>
        <v>958286.38079999993</v>
      </c>
    </row>
    <row r="10" spans="1:25" ht="16.5" customHeight="1">
      <c r="A10" s="8"/>
      <c r="B10" s="18" t="s">
        <v>4</v>
      </c>
      <c r="C10" s="19"/>
      <c r="D10" s="52"/>
      <c r="E10" s="50"/>
      <c r="F10" s="32"/>
      <c r="G10" s="19"/>
      <c r="H10" s="64"/>
      <c r="I10" s="84"/>
      <c r="J10" s="268"/>
      <c r="K10" s="268"/>
      <c r="L10" s="268"/>
      <c r="M10" s="16"/>
      <c r="N10" s="16"/>
      <c r="O10" s="16"/>
      <c r="P10" s="20"/>
      <c r="Q10" s="20"/>
      <c r="R10" s="20"/>
      <c r="S10" s="20"/>
      <c r="T10" s="20"/>
      <c r="U10" s="20"/>
      <c r="V10" s="48"/>
    </row>
    <row r="11" spans="1:25" s="5" customFormat="1" ht="25.5" customHeight="1">
      <c r="A11" s="384" t="s">
        <v>9</v>
      </c>
      <c r="B11" s="385" t="s">
        <v>397</v>
      </c>
      <c r="C11" s="386" t="s">
        <v>10</v>
      </c>
      <c r="D11" s="387">
        <f>E11</f>
        <v>402206</v>
      </c>
      <c r="E11" s="387">
        <f>E13+E18+E21+E42</f>
        <v>402206</v>
      </c>
      <c r="F11" s="387">
        <v>0</v>
      </c>
      <c r="G11" s="387">
        <f>H11</f>
        <v>383895.5</v>
      </c>
      <c r="H11" s="388">
        <f>H13+H18+H21+H42</f>
        <v>383895.5</v>
      </c>
      <c r="I11" s="386">
        <v>0</v>
      </c>
      <c r="J11" s="389">
        <f>K11</f>
        <v>434455.5</v>
      </c>
      <c r="K11" s="389">
        <f>K13+K18+K21+K42</f>
        <v>434455.5</v>
      </c>
      <c r="L11" s="389">
        <v>0</v>
      </c>
      <c r="M11" s="389">
        <f t="shared" ref="M11:M75" si="0">J11-G11</f>
        <v>50560</v>
      </c>
      <c r="N11" s="389">
        <f t="shared" ref="N11:N75" si="1">K11-H11</f>
        <v>50560</v>
      </c>
      <c r="O11" s="389">
        <f t="shared" ref="O11:O75" si="2">L11-I11</f>
        <v>0</v>
      </c>
      <c r="P11" s="389">
        <f>Q11</f>
        <v>444128</v>
      </c>
      <c r="Q11" s="389">
        <f>Q13+Q18+Q21+Q42</f>
        <v>444128</v>
      </c>
      <c r="R11" s="389"/>
      <c r="S11" s="389">
        <f>T11</f>
        <v>485197</v>
      </c>
      <c r="T11" s="389">
        <f>T13+T18+T21+T42</f>
        <v>485197</v>
      </c>
      <c r="U11" s="389"/>
      <c r="V11" s="390"/>
    </row>
    <row r="12" spans="1:25" ht="19.5" customHeight="1">
      <c r="A12" s="8"/>
      <c r="B12" s="21" t="s">
        <v>4</v>
      </c>
      <c r="C12" s="19"/>
      <c r="D12" s="52"/>
      <c r="E12" s="50"/>
      <c r="F12" s="52"/>
      <c r="G12" s="19"/>
      <c r="H12" s="64"/>
      <c r="I12" s="19"/>
      <c r="J12" s="20"/>
      <c r="K12" s="20"/>
      <c r="L12" s="20"/>
      <c r="M12" s="16"/>
      <c r="N12" s="16"/>
      <c r="O12" s="16"/>
      <c r="P12" s="20"/>
      <c r="Q12" s="20"/>
      <c r="R12" s="20"/>
      <c r="S12" s="20"/>
      <c r="T12" s="20"/>
      <c r="U12" s="20"/>
      <c r="V12" s="48"/>
    </row>
    <row r="13" spans="1:25" s="5" customFormat="1" ht="24" customHeight="1">
      <c r="A13" s="378" t="s">
        <v>11</v>
      </c>
      <c r="B13" s="379" t="s">
        <v>398</v>
      </c>
      <c r="C13" s="391" t="s">
        <v>12</v>
      </c>
      <c r="D13" s="380">
        <f>E13+F13</f>
        <v>54784.5</v>
      </c>
      <c r="E13" s="380">
        <f>E15+E16+E17</f>
        <v>54784.5</v>
      </c>
      <c r="F13" s="380">
        <f>F15+F16+F17</f>
        <v>0</v>
      </c>
      <c r="G13" s="380">
        <f>G15+G16+G17</f>
        <v>65158</v>
      </c>
      <c r="H13" s="381">
        <f>H15+H16+H17</f>
        <v>65158</v>
      </c>
      <c r="I13" s="391">
        <v>0</v>
      </c>
      <c r="J13" s="382">
        <f>K13</f>
        <v>90233</v>
      </c>
      <c r="K13" s="382">
        <f>K15+K16+K17</f>
        <v>90233</v>
      </c>
      <c r="L13" s="382"/>
      <c r="M13" s="382">
        <f t="shared" si="0"/>
        <v>25075</v>
      </c>
      <c r="N13" s="382">
        <f t="shared" si="1"/>
        <v>25075</v>
      </c>
      <c r="O13" s="382">
        <f t="shared" si="2"/>
        <v>0</v>
      </c>
      <c r="P13" s="382">
        <f>Q13</f>
        <v>124228</v>
      </c>
      <c r="Q13" s="382">
        <f>Q15+Q16+Q17</f>
        <v>124228</v>
      </c>
      <c r="R13" s="382"/>
      <c r="S13" s="382">
        <f>T13</f>
        <v>164297</v>
      </c>
      <c r="T13" s="382">
        <f>T15+T16+T17</f>
        <v>164297</v>
      </c>
      <c r="U13" s="382"/>
      <c r="V13" s="432" t="s">
        <v>537</v>
      </c>
    </row>
    <row r="14" spans="1:25" ht="15.75" customHeight="1">
      <c r="A14" s="8"/>
      <c r="B14" s="18" t="s">
        <v>4</v>
      </c>
      <c r="C14" s="19"/>
      <c r="D14" s="52"/>
      <c r="E14" s="50"/>
      <c r="F14" s="52"/>
      <c r="G14" s="19"/>
      <c r="H14" s="64"/>
      <c r="I14" s="19"/>
      <c r="J14" s="20"/>
      <c r="K14" s="20"/>
      <c r="L14" s="20"/>
      <c r="M14" s="16"/>
      <c r="N14" s="16"/>
      <c r="O14" s="16"/>
      <c r="P14" s="20"/>
      <c r="Q14" s="20"/>
      <c r="R14" s="20"/>
      <c r="S14" s="20"/>
      <c r="T14" s="20"/>
      <c r="U14" s="20"/>
      <c r="V14" s="433"/>
    </row>
    <row r="15" spans="1:25" s="5" customFormat="1" ht="34.5" customHeight="1">
      <c r="A15" s="8" t="s">
        <v>13</v>
      </c>
      <c r="B15" s="21" t="s">
        <v>14</v>
      </c>
      <c r="C15" s="9" t="s">
        <v>8</v>
      </c>
      <c r="D15" s="51">
        <f>E15+F15</f>
        <v>732.7</v>
      </c>
      <c r="E15" s="51">
        <v>732.7</v>
      </c>
      <c r="F15" s="51">
        <v>0</v>
      </c>
      <c r="G15" s="51">
        <f>H15</f>
        <v>1918</v>
      </c>
      <c r="H15" s="64">
        <v>1918</v>
      </c>
      <c r="I15" s="9">
        <v>0</v>
      </c>
      <c r="J15" s="195">
        <f>K15</f>
        <v>759</v>
      </c>
      <c r="K15" s="195">
        <v>759</v>
      </c>
      <c r="L15" s="22"/>
      <c r="M15" s="16">
        <f t="shared" si="0"/>
        <v>-1159</v>
      </c>
      <c r="N15" s="16">
        <f t="shared" si="1"/>
        <v>-1159</v>
      </c>
      <c r="O15" s="16">
        <f t="shared" si="2"/>
        <v>0</v>
      </c>
      <c r="P15" s="16">
        <f>Q15</f>
        <v>1918</v>
      </c>
      <c r="Q15" s="16">
        <v>1918</v>
      </c>
      <c r="R15" s="22"/>
      <c r="S15" s="130">
        <f>T15</f>
        <v>1918</v>
      </c>
      <c r="T15" s="130">
        <v>1918</v>
      </c>
      <c r="U15" s="22"/>
      <c r="V15" s="433"/>
    </row>
    <row r="16" spans="1:25" s="5" customFormat="1" ht="24.75" customHeight="1">
      <c r="A16" s="8" t="s">
        <v>15</v>
      </c>
      <c r="B16" s="21" t="s">
        <v>16</v>
      </c>
      <c r="C16" s="9" t="s">
        <v>8</v>
      </c>
      <c r="D16" s="51">
        <f t="shared" ref="D16:D81" si="3">E16+F16</f>
        <v>1192.8</v>
      </c>
      <c r="E16" s="51">
        <v>1192.8</v>
      </c>
      <c r="F16" s="51">
        <v>0</v>
      </c>
      <c r="G16" s="51">
        <f>H16</f>
        <v>2480</v>
      </c>
      <c r="H16" s="64">
        <v>2480</v>
      </c>
      <c r="I16" s="9">
        <v>0</v>
      </c>
      <c r="J16" s="195">
        <f>K16</f>
        <v>1524</v>
      </c>
      <c r="K16" s="195">
        <v>1524</v>
      </c>
      <c r="L16" s="22"/>
      <c r="M16" s="16">
        <f t="shared" si="0"/>
        <v>-956</v>
      </c>
      <c r="N16" s="16">
        <f t="shared" si="1"/>
        <v>-956</v>
      </c>
      <c r="O16" s="16">
        <f t="shared" si="2"/>
        <v>0</v>
      </c>
      <c r="P16" s="16">
        <f>Q16</f>
        <v>2480</v>
      </c>
      <c r="Q16" s="16">
        <v>2480</v>
      </c>
      <c r="R16" s="22"/>
      <c r="S16" s="130">
        <f>T16</f>
        <v>2480</v>
      </c>
      <c r="T16" s="130">
        <v>2480</v>
      </c>
      <c r="U16" s="22"/>
      <c r="V16" s="433"/>
    </row>
    <row r="17" spans="1:22" s="5" customFormat="1" ht="19.5" customHeight="1">
      <c r="A17" s="8" t="s">
        <v>17</v>
      </c>
      <c r="B17" s="21" t="s">
        <v>18</v>
      </c>
      <c r="C17" s="9" t="s">
        <v>8</v>
      </c>
      <c r="D17" s="51">
        <f t="shared" si="3"/>
        <v>52859</v>
      </c>
      <c r="E17" s="51">
        <v>52859</v>
      </c>
      <c r="F17" s="51">
        <v>0</v>
      </c>
      <c r="G17" s="51">
        <f>H17</f>
        <v>60760</v>
      </c>
      <c r="H17" s="64">
        <v>60760</v>
      </c>
      <c r="I17" s="9">
        <v>0</v>
      </c>
      <c r="J17" s="16">
        <f>K17</f>
        <v>87950</v>
      </c>
      <c r="K17" s="16">
        <v>87950</v>
      </c>
      <c r="L17" s="22"/>
      <c r="M17" s="16">
        <f t="shared" si="0"/>
        <v>27190</v>
      </c>
      <c r="N17" s="16">
        <f>K17-H17</f>
        <v>27190</v>
      </c>
      <c r="O17" s="16">
        <f t="shared" si="2"/>
        <v>0</v>
      </c>
      <c r="P17" s="16">
        <f>Q17</f>
        <v>119830</v>
      </c>
      <c r="Q17" s="16">
        <v>119830</v>
      </c>
      <c r="R17" s="22"/>
      <c r="S17" s="130">
        <f>T17</f>
        <v>159899</v>
      </c>
      <c r="T17" s="130">
        <v>159899</v>
      </c>
      <c r="U17" s="22"/>
      <c r="V17" s="433"/>
    </row>
    <row r="18" spans="1:22" s="5" customFormat="1" ht="19.5" customHeight="1">
      <c r="A18" s="378" t="s">
        <v>19</v>
      </c>
      <c r="B18" s="379" t="s">
        <v>20</v>
      </c>
      <c r="C18" s="391" t="s">
        <v>21</v>
      </c>
      <c r="D18" s="380">
        <f t="shared" si="3"/>
        <v>276187.3</v>
      </c>
      <c r="E18" s="380">
        <f>E20</f>
        <v>276187.3</v>
      </c>
      <c r="F18" s="380"/>
      <c r="G18" s="380">
        <f>H18</f>
        <v>241700</v>
      </c>
      <c r="H18" s="381">
        <f>H20</f>
        <v>241700</v>
      </c>
      <c r="I18" s="392">
        <v>0</v>
      </c>
      <c r="J18" s="382">
        <f>K18</f>
        <v>264185</v>
      </c>
      <c r="K18" s="382">
        <f>K20</f>
        <v>264185</v>
      </c>
      <c r="L18" s="382"/>
      <c r="M18" s="382">
        <f t="shared" si="0"/>
        <v>22485</v>
      </c>
      <c r="N18" s="382">
        <f t="shared" si="1"/>
        <v>22485</v>
      </c>
      <c r="O18" s="382">
        <f t="shared" si="2"/>
        <v>0</v>
      </c>
      <c r="P18" s="382">
        <f>Q18</f>
        <v>241700</v>
      </c>
      <c r="Q18" s="382">
        <f>Q20</f>
        <v>241700</v>
      </c>
      <c r="R18" s="382"/>
      <c r="S18" s="382">
        <f>T18</f>
        <v>241700</v>
      </c>
      <c r="T18" s="382">
        <f>T20</f>
        <v>241700</v>
      </c>
      <c r="U18" s="382"/>
      <c r="V18" s="433"/>
    </row>
    <row r="19" spans="1:22" ht="16.5" customHeight="1">
      <c r="A19" s="8"/>
      <c r="B19" s="21" t="s">
        <v>4</v>
      </c>
      <c r="C19" s="19"/>
      <c r="D19" s="50"/>
      <c r="E19" s="50"/>
      <c r="F19" s="52"/>
      <c r="G19" s="19"/>
      <c r="H19" s="64"/>
      <c r="I19" s="9">
        <v>0</v>
      </c>
      <c r="J19" s="20"/>
      <c r="K19" s="20"/>
      <c r="L19" s="20"/>
      <c r="M19" s="16"/>
      <c r="N19" s="16"/>
      <c r="O19" s="16"/>
      <c r="P19" s="16"/>
      <c r="Q19" s="70"/>
      <c r="R19" s="20"/>
      <c r="S19" s="20"/>
      <c r="T19" s="20"/>
      <c r="U19" s="20"/>
      <c r="V19" s="433"/>
    </row>
    <row r="20" spans="1:22" s="5" customFormat="1" ht="19.5" customHeight="1">
      <c r="A20" s="8" t="s">
        <v>22</v>
      </c>
      <c r="B20" s="21" t="s">
        <v>23</v>
      </c>
      <c r="C20" s="9" t="s">
        <v>8</v>
      </c>
      <c r="D20" s="51">
        <f t="shared" si="3"/>
        <v>276187.3</v>
      </c>
      <c r="E20" s="51">
        <v>276187.3</v>
      </c>
      <c r="F20" s="51">
        <v>0</v>
      </c>
      <c r="G20" s="51">
        <f>H20</f>
        <v>241700</v>
      </c>
      <c r="H20" s="64">
        <v>241700</v>
      </c>
      <c r="I20" s="9">
        <v>0</v>
      </c>
      <c r="J20" s="16">
        <f>K20</f>
        <v>264185</v>
      </c>
      <c r="K20" s="16">
        <v>264185</v>
      </c>
      <c r="L20" s="22"/>
      <c r="M20" s="16">
        <f t="shared" si="0"/>
        <v>22485</v>
      </c>
      <c r="N20" s="16">
        <f t="shared" si="1"/>
        <v>22485</v>
      </c>
      <c r="O20" s="16">
        <f>L20-I20</f>
        <v>0</v>
      </c>
      <c r="P20" s="16">
        <f>Q20</f>
        <v>241700</v>
      </c>
      <c r="Q20" s="16">
        <v>241700</v>
      </c>
      <c r="R20" s="22"/>
      <c r="S20" s="16">
        <f>T20</f>
        <v>241700</v>
      </c>
      <c r="T20" s="16">
        <v>241700</v>
      </c>
      <c r="U20" s="22"/>
      <c r="V20" s="433"/>
    </row>
    <row r="21" spans="1:22" s="5" customFormat="1" ht="65.25" customHeight="1">
      <c r="A21" s="378" t="s">
        <v>24</v>
      </c>
      <c r="B21" s="379" t="s">
        <v>396</v>
      </c>
      <c r="C21" s="391" t="s">
        <v>25</v>
      </c>
      <c r="D21" s="380">
        <f t="shared" si="3"/>
        <v>49157.200000000004</v>
      </c>
      <c r="E21" s="380">
        <f>E23+E24+E25+E26+E27+E28+E29+E30+E31+E32+E33+E35+E36+E34+E37+E39+E40+E41</f>
        <v>49157.200000000004</v>
      </c>
      <c r="F21" s="380">
        <v>0</v>
      </c>
      <c r="G21" s="380">
        <f>H21</f>
        <v>59037.5</v>
      </c>
      <c r="H21" s="381">
        <f>H23+H24+H25+H26+H27+H28+H29+H30+H31+H32+H33+H34+H35+H36+H37+H38+H39+H40+H41</f>
        <v>59037.5</v>
      </c>
      <c r="I21" s="392">
        <v>0</v>
      </c>
      <c r="J21" s="382">
        <f>K21</f>
        <v>60037.5</v>
      </c>
      <c r="K21" s="382">
        <f>K23+K24+K25+K26+K27+K28+K29+K30+K31+K32+K33+K34+K35+K36+K37+K38+K39+K40+K41</f>
        <v>60037.5</v>
      </c>
      <c r="L21" s="382"/>
      <c r="M21" s="382">
        <f t="shared" si="0"/>
        <v>1000</v>
      </c>
      <c r="N21" s="382">
        <f t="shared" si="1"/>
        <v>1000</v>
      </c>
      <c r="O21" s="382">
        <f t="shared" si="2"/>
        <v>0</v>
      </c>
      <c r="P21" s="382">
        <f>Q21</f>
        <v>57600</v>
      </c>
      <c r="Q21" s="382">
        <f>Q23+Q24+Q25+Q26+Q27+Q28+Q29+Q30+Q31+Q32+Q34+Q35+Q40+Q41</f>
        <v>57600</v>
      </c>
      <c r="R21" s="382"/>
      <c r="S21" s="382">
        <f>T21</f>
        <v>58100</v>
      </c>
      <c r="T21" s="382">
        <f>T23+T24+T25+T26+T27+T28+T29+T30+T31+T32+T34+T35+T40+T41</f>
        <v>58100</v>
      </c>
      <c r="U21" s="382"/>
      <c r="V21" s="432" t="s">
        <v>531</v>
      </c>
    </row>
    <row r="22" spans="1:22" ht="12.75" customHeight="1">
      <c r="A22" s="8"/>
      <c r="B22" s="18" t="s">
        <v>4</v>
      </c>
      <c r="C22" s="19"/>
      <c r="D22" s="50"/>
      <c r="E22" s="50"/>
      <c r="F22" s="52"/>
      <c r="G22" s="19"/>
      <c r="H22" s="64"/>
      <c r="I22" s="19"/>
      <c r="J22" s="16"/>
      <c r="K22" s="20"/>
      <c r="L22" s="20"/>
      <c r="M22" s="16"/>
      <c r="N22" s="16"/>
      <c r="O22" s="16"/>
      <c r="P22" s="20"/>
      <c r="Q22" s="20"/>
      <c r="R22" s="20"/>
      <c r="S22" s="20"/>
      <c r="T22" s="20"/>
      <c r="U22" s="20"/>
      <c r="V22" s="432"/>
    </row>
    <row r="23" spans="1:22" ht="35.25" customHeight="1">
      <c r="A23" s="8" t="s">
        <v>26</v>
      </c>
      <c r="B23" s="21" t="s">
        <v>27</v>
      </c>
      <c r="C23" s="19" t="s">
        <v>8</v>
      </c>
      <c r="D23" s="51">
        <f t="shared" si="3"/>
        <v>1477</v>
      </c>
      <c r="E23" s="51">
        <v>1477</v>
      </c>
      <c r="F23" s="51">
        <v>0</v>
      </c>
      <c r="G23" s="51">
        <f t="shared" ref="G23:G33" si="4">H23</f>
        <v>980</v>
      </c>
      <c r="H23" s="64">
        <v>980</v>
      </c>
      <c r="I23" s="19">
        <v>0</v>
      </c>
      <c r="J23" s="16">
        <f t="shared" ref="J23:J87" si="5">K23</f>
        <v>980</v>
      </c>
      <c r="K23" s="16">
        <v>980</v>
      </c>
      <c r="L23" s="20"/>
      <c r="M23" s="16">
        <f t="shared" si="0"/>
        <v>0</v>
      </c>
      <c r="N23" s="16">
        <f t="shared" si="1"/>
        <v>0</v>
      </c>
      <c r="O23" s="16">
        <f t="shared" si="2"/>
        <v>0</v>
      </c>
      <c r="P23" s="16">
        <f t="shared" ref="P23:P33" si="6">Q23</f>
        <v>1000</v>
      </c>
      <c r="Q23" s="16">
        <v>1000</v>
      </c>
      <c r="R23" s="20"/>
      <c r="S23" s="16">
        <f t="shared" ref="S23:S33" si="7">T23</f>
        <v>1000</v>
      </c>
      <c r="T23" s="16">
        <v>1000</v>
      </c>
      <c r="U23" s="20"/>
      <c r="V23" s="432"/>
    </row>
    <row r="24" spans="1:22" ht="54" customHeight="1">
      <c r="A24" s="8" t="s">
        <v>28</v>
      </c>
      <c r="B24" s="21" t="s">
        <v>29</v>
      </c>
      <c r="C24" s="19" t="s">
        <v>8</v>
      </c>
      <c r="D24" s="51">
        <f t="shared" si="3"/>
        <v>881</v>
      </c>
      <c r="E24" s="51">
        <v>881</v>
      </c>
      <c r="F24" s="51">
        <v>0</v>
      </c>
      <c r="G24" s="51">
        <f t="shared" si="4"/>
        <v>900</v>
      </c>
      <c r="H24" s="64">
        <v>900</v>
      </c>
      <c r="I24" s="19">
        <v>0</v>
      </c>
      <c r="J24" s="16">
        <f t="shared" si="5"/>
        <v>900</v>
      </c>
      <c r="K24" s="16">
        <v>900</v>
      </c>
      <c r="L24" s="20"/>
      <c r="M24" s="16">
        <f t="shared" si="0"/>
        <v>0</v>
      </c>
      <c r="N24" s="16">
        <f t="shared" si="1"/>
        <v>0</v>
      </c>
      <c r="O24" s="16">
        <f t="shared" si="2"/>
        <v>0</v>
      </c>
      <c r="P24" s="16">
        <f t="shared" si="6"/>
        <v>900</v>
      </c>
      <c r="Q24" s="16">
        <v>900</v>
      </c>
      <c r="R24" s="20"/>
      <c r="S24" s="16">
        <f t="shared" si="7"/>
        <v>900</v>
      </c>
      <c r="T24" s="16">
        <v>900</v>
      </c>
      <c r="U24" s="20"/>
      <c r="V24" s="432"/>
    </row>
    <row r="25" spans="1:22" ht="35.25" customHeight="1">
      <c r="A25" s="8" t="s">
        <v>30</v>
      </c>
      <c r="B25" s="21" t="s">
        <v>31</v>
      </c>
      <c r="C25" s="19" t="s">
        <v>8</v>
      </c>
      <c r="D25" s="51">
        <f t="shared" si="3"/>
        <v>10</v>
      </c>
      <c r="E25" s="51">
        <v>10</v>
      </c>
      <c r="F25" s="51">
        <v>0</v>
      </c>
      <c r="G25" s="51">
        <f t="shared" si="4"/>
        <v>30</v>
      </c>
      <c r="H25" s="64">
        <v>30</v>
      </c>
      <c r="I25" s="19">
        <v>0</v>
      </c>
      <c r="J25" s="16">
        <f t="shared" si="5"/>
        <v>30</v>
      </c>
      <c r="K25" s="16">
        <v>30</v>
      </c>
      <c r="L25" s="20"/>
      <c r="M25" s="16">
        <f t="shared" si="0"/>
        <v>0</v>
      </c>
      <c r="N25" s="16">
        <f t="shared" si="1"/>
        <v>0</v>
      </c>
      <c r="O25" s="16">
        <f t="shared" si="2"/>
        <v>0</v>
      </c>
      <c r="P25" s="16">
        <f t="shared" si="6"/>
        <v>30</v>
      </c>
      <c r="Q25" s="16">
        <v>30</v>
      </c>
      <c r="R25" s="20"/>
      <c r="S25" s="16">
        <f t="shared" si="7"/>
        <v>30</v>
      </c>
      <c r="T25" s="16">
        <v>30</v>
      </c>
      <c r="U25" s="20"/>
      <c r="V25" s="203"/>
    </row>
    <row r="26" spans="1:22" ht="63">
      <c r="A26" s="8" t="s">
        <v>32</v>
      </c>
      <c r="B26" s="21" t="s">
        <v>33</v>
      </c>
      <c r="C26" s="19" t="s">
        <v>8</v>
      </c>
      <c r="D26" s="51">
        <f t="shared" si="3"/>
        <v>4034</v>
      </c>
      <c r="E26" s="51">
        <v>4034</v>
      </c>
      <c r="F26" s="51">
        <v>0</v>
      </c>
      <c r="G26" s="51">
        <f t="shared" si="4"/>
        <v>5800</v>
      </c>
      <c r="H26" s="64">
        <v>5800</v>
      </c>
      <c r="I26" s="19">
        <v>0</v>
      </c>
      <c r="J26" s="16">
        <f t="shared" si="5"/>
        <v>5800</v>
      </c>
      <c r="K26" s="16">
        <v>5800</v>
      </c>
      <c r="L26" s="20"/>
      <c r="M26" s="16">
        <f t="shared" si="0"/>
        <v>0</v>
      </c>
      <c r="N26" s="16">
        <f t="shared" si="1"/>
        <v>0</v>
      </c>
      <c r="O26" s="16">
        <f t="shared" si="2"/>
        <v>0</v>
      </c>
      <c r="P26" s="16">
        <f t="shared" si="6"/>
        <v>5800</v>
      </c>
      <c r="Q26" s="16">
        <v>5800</v>
      </c>
      <c r="R26" s="20"/>
      <c r="S26" s="16">
        <f t="shared" si="7"/>
        <v>5800</v>
      </c>
      <c r="T26" s="16">
        <v>5800</v>
      </c>
      <c r="U26" s="20"/>
      <c r="V26" s="203"/>
    </row>
    <row r="27" spans="1:22" ht="63" customHeight="1">
      <c r="A27" s="8" t="s">
        <v>34</v>
      </c>
      <c r="B27" s="21" t="s">
        <v>35</v>
      </c>
      <c r="C27" s="19" t="s">
        <v>8</v>
      </c>
      <c r="D27" s="51">
        <f t="shared" si="3"/>
        <v>1260</v>
      </c>
      <c r="E27" s="51">
        <v>1260</v>
      </c>
      <c r="F27" s="51">
        <v>0</v>
      </c>
      <c r="G27" s="51">
        <f t="shared" si="4"/>
        <v>1215</v>
      </c>
      <c r="H27" s="64">
        <v>1215</v>
      </c>
      <c r="I27" s="19">
        <v>0</v>
      </c>
      <c r="J27" s="16">
        <f t="shared" si="5"/>
        <v>1215</v>
      </c>
      <c r="K27" s="16">
        <v>1215</v>
      </c>
      <c r="L27" s="20"/>
      <c r="M27" s="16">
        <f t="shared" si="0"/>
        <v>0</v>
      </c>
      <c r="N27" s="16">
        <f t="shared" si="1"/>
        <v>0</v>
      </c>
      <c r="O27" s="16">
        <f t="shared" si="2"/>
        <v>0</v>
      </c>
      <c r="P27" s="16">
        <f t="shared" si="6"/>
        <v>1215</v>
      </c>
      <c r="Q27" s="16">
        <v>1215</v>
      </c>
      <c r="R27" s="20"/>
      <c r="S27" s="16">
        <f t="shared" si="7"/>
        <v>1215</v>
      </c>
      <c r="T27" s="16">
        <v>1215</v>
      </c>
      <c r="U27" s="20"/>
      <c r="V27" s="203"/>
    </row>
    <row r="28" spans="1:22" ht="43.5" customHeight="1">
      <c r="A28" s="8" t="s">
        <v>36</v>
      </c>
      <c r="B28" s="18" t="s">
        <v>37</v>
      </c>
      <c r="C28" s="19" t="s">
        <v>8</v>
      </c>
      <c r="D28" s="51">
        <f t="shared" si="3"/>
        <v>825</v>
      </c>
      <c r="E28" s="51">
        <v>825</v>
      </c>
      <c r="F28" s="51">
        <v>0</v>
      </c>
      <c r="G28" s="51">
        <f t="shared" si="4"/>
        <v>825</v>
      </c>
      <c r="H28" s="64">
        <v>825</v>
      </c>
      <c r="I28" s="19">
        <v>0</v>
      </c>
      <c r="J28" s="16">
        <f t="shared" si="5"/>
        <v>825</v>
      </c>
      <c r="K28" s="16">
        <v>825</v>
      </c>
      <c r="L28" s="20"/>
      <c r="M28" s="16">
        <f t="shared" si="0"/>
        <v>0</v>
      </c>
      <c r="N28" s="16">
        <f t="shared" si="1"/>
        <v>0</v>
      </c>
      <c r="O28" s="16">
        <f t="shared" si="2"/>
        <v>0</v>
      </c>
      <c r="P28" s="16">
        <f t="shared" si="6"/>
        <v>825</v>
      </c>
      <c r="Q28" s="16">
        <v>825</v>
      </c>
      <c r="R28" s="20"/>
      <c r="S28" s="16">
        <f t="shared" si="7"/>
        <v>825</v>
      </c>
      <c r="T28" s="16">
        <v>825</v>
      </c>
      <c r="U28" s="20"/>
      <c r="V28" s="203"/>
    </row>
    <row r="29" spans="1:22" ht="33.75" customHeight="1">
      <c r="A29" s="8" t="s">
        <v>38</v>
      </c>
      <c r="B29" s="18" t="s">
        <v>39</v>
      </c>
      <c r="C29" s="19" t="s">
        <v>8</v>
      </c>
      <c r="D29" s="51">
        <f t="shared" si="3"/>
        <v>22666.7</v>
      </c>
      <c r="E29" s="51">
        <v>22666.7</v>
      </c>
      <c r="F29" s="51">
        <v>0</v>
      </c>
      <c r="G29" s="51">
        <f t="shared" si="4"/>
        <v>30500</v>
      </c>
      <c r="H29" s="64">
        <v>30500</v>
      </c>
      <c r="I29" s="19">
        <v>0</v>
      </c>
      <c r="J29" s="16">
        <f t="shared" si="5"/>
        <v>30500</v>
      </c>
      <c r="K29" s="16">
        <v>30500</v>
      </c>
      <c r="L29" s="20"/>
      <c r="M29" s="16">
        <f t="shared" si="0"/>
        <v>0</v>
      </c>
      <c r="N29" s="16">
        <f t="shared" si="1"/>
        <v>0</v>
      </c>
      <c r="O29" s="16">
        <f t="shared" si="2"/>
        <v>0</v>
      </c>
      <c r="P29" s="16">
        <f t="shared" si="6"/>
        <v>30500</v>
      </c>
      <c r="Q29" s="16">
        <v>30500</v>
      </c>
      <c r="R29" s="20"/>
      <c r="S29" s="16">
        <f t="shared" si="7"/>
        <v>30500</v>
      </c>
      <c r="T29" s="16">
        <v>30500</v>
      </c>
      <c r="U29" s="20"/>
      <c r="V29" s="203"/>
    </row>
    <row r="30" spans="1:22" ht="52.5" customHeight="1">
      <c r="A30" s="8" t="s">
        <v>40</v>
      </c>
      <c r="B30" s="18" t="s">
        <v>41</v>
      </c>
      <c r="C30" s="19" t="s">
        <v>8</v>
      </c>
      <c r="D30" s="51">
        <f t="shared" si="3"/>
        <v>3370.9</v>
      </c>
      <c r="E30" s="51">
        <v>3370.9</v>
      </c>
      <c r="F30" s="51">
        <v>0</v>
      </c>
      <c r="G30" s="51">
        <f t="shared" si="4"/>
        <v>1000</v>
      </c>
      <c r="H30" s="64">
        <v>1000</v>
      </c>
      <c r="I30" s="19">
        <v>0</v>
      </c>
      <c r="J30" s="16">
        <f t="shared" si="5"/>
        <v>2000</v>
      </c>
      <c r="K30" s="16">
        <v>2000</v>
      </c>
      <c r="L30" s="20"/>
      <c r="M30" s="16">
        <f t="shared" si="0"/>
        <v>1000</v>
      </c>
      <c r="N30" s="16">
        <f t="shared" si="1"/>
        <v>1000</v>
      </c>
      <c r="O30" s="16">
        <f t="shared" si="2"/>
        <v>0</v>
      </c>
      <c r="P30" s="16">
        <f t="shared" si="6"/>
        <v>2000</v>
      </c>
      <c r="Q30" s="16">
        <v>2000</v>
      </c>
      <c r="R30" s="20"/>
      <c r="S30" s="16">
        <f t="shared" si="7"/>
        <v>2000</v>
      </c>
      <c r="T30" s="16">
        <v>2000</v>
      </c>
      <c r="U30" s="20"/>
      <c r="V30" s="203"/>
    </row>
    <row r="31" spans="1:22" ht="52.5">
      <c r="A31" s="8" t="s">
        <v>42</v>
      </c>
      <c r="B31" s="18" t="s">
        <v>43</v>
      </c>
      <c r="C31" s="19" t="s">
        <v>8</v>
      </c>
      <c r="D31" s="51">
        <f t="shared" si="3"/>
        <v>1625</v>
      </c>
      <c r="E31" s="51">
        <v>1625</v>
      </c>
      <c r="F31" s="51">
        <v>0</v>
      </c>
      <c r="G31" s="51">
        <f t="shared" si="4"/>
        <v>1850</v>
      </c>
      <c r="H31" s="64">
        <v>1850</v>
      </c>
      <c r="I31" s="19">
        <v>0</v>
      </c>
      <c r="J31" s="16">
        <f t="shared" si="5"/>
        <v>1850</v>
      </c>
      <c r="K31" s="16">
        <v>1850</v>
      </c>
      <c r="L31" s="20"/>
      <c r="M31" s="16">
        <f t="shared" si="0"/>
        <v>0</v>
      </c>
      <c r="N31" s="16">
        <f t="shared" si="1"/>
        <v>0</v>
      </c>
      <c r="O31" s="16">
        <f t="shared" si="2"/>
        <v>0</v>
      </c>
      <c r="P31" s="16">
        <f t="shared" si="6"/>
        <v>1850</v>
      </c>
      <c r="Q31" s="16">
        <v>1850</v>
      </c>
      <c r="R31" s="20"/>
      <c r="S31" s="16">
        <f t="shared" si="7"/>
        <v>1850</v>
      </c>
      <c r="T31" s="16">
        <v>1850</v>
      </c>
      <c r="U31" s="20"/>
      <c r="V31" s="203"/>
    </row>
    <row r="32" spans="1:22" ht="30.75" customHeight="1">
      <c r="A32" s="8" t="s">
        <v>44</v>
      </c>
      <c r="B32" s="18" t="s">
        <v>45</v>
      </c>
      <c r="C32" s="19" t="s">
        <v>8</v>
      </c>
      <c r="D32" s="51">
        <f t="shared" si="3"/>
        <v>5512.3</v>
      </c>
      <c r="E32" s="51">
        <v>5512.3</v>
      </c>
      <c r="F32" s="51">
        <v>0</v>
      </c>
      <c r="G32" s="51">
        <f t="shared" si="4"/>
        <v>7200</v>
      </c>
      <c r="H32" s="64">
        <v>7200</v>
      </c>
      <c r="I32" s="19">
        <v>0</v>
      </c>
      <c r="J32" s="16">
        <f t="shared" si="5"/>
        <v>7200</v>
      </c>
      <c r="K32" s="16">
        <v>7200</v>
      </c>
      <c r="L32" s="20"/>
      <c r="M32" s="16">
        <f t="shared" si="0"/>
        <v>0</v>
      </c>
      <c r="N32" s="16">
        <f t="shared" si="1"/>
        <v>0</v>
      </c>
      <c r="O32" s="16">
        <f t="shared" si="2"/>
        <v>0</v>
      </c>
      <c r="P32" s="16">
        <f t="shared" si="6"/>
        <v>7200</v>
      </c>
      <c r="Q32" s="16">
        <v>7200</v>
      </c>
      <c r="R32" s="20"/>
      <c r="S32" s="16">
        <f t="shared" si="7"/>
        <v>7200</v>
      </c>
      <c r="T32" s="16">
        <v>7200</v>
      </c>
      <c r="U32" s="20"/>
      <c r="V32" s="203"/>
    </row>
    <row r="33" spans="1:22" ht="33.75" customHeight="1">
      <c r="A33" s="8" t="s">
        <v>46</v>
      </c>
      <c r="B33" s="18" t="s">
        <v>47</v>
      </c>
      <c r="C33" s="19" t="s">
        <v>8</v>
      </c>
      <c r="D33" s="51">
        <f t="shared" si="3"/>
        <v>0</v>
      </c>
      <c r="E33" s="51">
        <v>0</v>
      </c>
      <c r="F33" s="51">
        <v>0</v>
      </c>
      <c r="G33" s="15">
        <f t="shared" si="4"/>
        <v>7.5</v>
      </c>
      <c r="H33" s="64">
        <v>7.5</v>
      </c>
      <c r="I33" s="19">
        <v>0</v>
      </c>
      <c r="J33" s="16">
        <f t="shared" si="5"/>
        <v>7.5</v>
      </c>
      <c r="K33" s="16">
        <v>7.5</v>
      </c>
      <c r="L33" s="20"/>
      <c r="M33" s="16">
        <f t="shared" si="0"/>
        <v>0</v>
      </c>
      <c r="N33" s="16">
        <f t="shared" si="1"/>
        <v>0</v>
      </c>
      <c r="O33" s="16">
        <f t="shared" si="2"/>
        <v>0</v>
      </c>
      <c r="P33" s="16">
        <f t="shared" si="6"/>
        <v>7.5</v>
      </c>
      <c r="Q33" s="16">
        <v>7.5</v>
      </c>
      <c r="R33" s="20"/>
      <c r="S33" s="16">
        <f t="shared" si="7"/>
        <v>7.5</v>
      </c>
      <c r="T33" s="16">
        <v>7.5</v>
      </c>
      <c r="U33" s="20"/>
      <c r="V33" s="203"/>
    </row>
    <row r="34" spans="1:22" ht="64.5" customHeight="1">
      <c r="A34" s="8" t="s">
        <v>48</v>
      </c>
      <c r="B34" s="18" t="s">
        <v>49</v>
      </c>
      <c r="C34" s="19" t="s">
        <v>8</v>
      </c>
      <c r="D34" s="51">
        <f t="shared" si="3"/>
        <v>4675.3</v>
      </c>
      <c r="E34" s="51">
        <v>4675.3</v>
      </c>
      <c r="F34" s="51">
        <v>0</v>
      </c>
      <c r="G34" s="51">
        <f t="shared" ref="G34:G41" si="8">H34</f>
        <v>4000</v>
      </c>
      <c r="H34" s="64">
        <v>4000</v>
      </c>
      <c r="I34" s="19">
        <v>0</v>
      </c>
      <c r="J34" s="16">
        <f t="shared" si="5"/>
        <v>4000</v>
      </c>
      <c r="K34" s="16">
        <v>4000</v>
      </c>
      <c r="L34" s="20"/>
      <c r="M34" s="16">
        <f t="shared" si="0"/>
        <v>0</v>
      </c>
      <c r="N34" s="16">
        <f t="shared" si="1"/>
        <v>0</v>
      </c>
      <c r="O34" s="16">
        <f t="shared" si="2"/>
        <v>0</v>
      </c>
      <c r="P34" s="16">
        <f t="shared" ref="P34:P42" si="9">Q34</f>
        <v>4000</v>
      </c>
      <c r="Q34" s="16">
        <v>4000</v>
      </c>
      <c r="R34" s="20"/>
      <c r="S34" s="16">
        <f t="shared" ref="S34:S42" si="10">T34</f>
        <v>4500</v>
      </c>
      <c r="T34" s="16">
        <v>4500</v>
      </c>
      <c r="U34" s="20"/>
      <c r="V34" s="203"/>
    </row>
    <row r="35" spans="1:22" ht="66" customHeight="1">
      <c r="A35" s="8" t="s">
        <v>50</v>
      </c>
      <c r="B35" s="18" t="s">
        <v>51</v>
      </c>
      <c r="C35" s="19" t="s">
        <v>8</v>
      </c>
      <c r="D35" s="51">
        <f t="shared" si="3"/>
        <v>1300</v>
      </c>
      <c r="E35" s="51">
        <v>1300</v>
      </c>
      <c r="F35" s="51">
        <v>0</v>
      </c>
      <c r="G35" s="51">
        <f t="shared" si="8"/>
        <v>1800</v>
      </c>
      <c r="H35" s="64">
        <v>1800</v>
      </c>
      <c r="I35" s="19">
        <v>0</v>
      </c>
      <c r="J35" s="16">
        <f t="shared" si="5"/>
        <v>1800</v>
      </c>
      <c r="K35" s="16">
        <v>1800</v>
      </c>
      <c r="L35" s="20"/>
      <c r="M35" s="16">
        <f t="shared" si="0"/>
        <v>0</v>
      </c>
      <c r="N35" s="16">
        <f t="shared" si="1"/>
        <v>0</v>
      </c>
      <c r="O35" s="16">
        <f t="shared" si="2"/>
        <v>0</v>
      </c>
      <c r="P35" s="16">
        <f t="shared" si="9"/>
        <v>1800</v>
      </c>
      <c r="Q35" s="16">
        <v>1800</v>
      </c>
      <c r="R35" s="20"/>
      <c r="S35" s="16">
        <f t="shared" si="10"/>
        <v>1800</v>
      </c>
      <c r="T35" s="16">
        <v>1800</v>
      </c>
      <c r="U35" s="20"/>
      <c r="V35" s="203"/>
    </row>
    <row r="36" spans="1:22" ht="45.75" customHeight="1">
      <c r="A36" s="8" t="s">
        <v>52</v>
      </c>
      <c r="B36" s="18" t="s">
        <v>53</v>
      </c>
      <c r="C36" s="19" t="s">
        <v>8</v>
      </c>
      <c r="D36" s="51">
        <f t="shared" si="3"/>
        <v>0</v>
      </c>
      <c r="E36" s="51">
        <v>0</v>
      </c>
      <c r="F36" s="51">
        <v>0</v>
      </c>
      <c r="G36" s="15">
        <f t="shared" si="8"/>
        <v>150</v>
      </c>
      <c r="H36" s="64">
        <v>150</v>
      </c>
      <c r="I36" s="19">
        <v>0</v>
      </c>
      <c r="J36" s="16">
        <f>K36</f>
        <v>150</v>
      </c>
      <c r="K36" s="16">
        <v>150</v>
      </c>
      <c r="L36" s="20"/>
      <c r="M36" s="16">
        <f t="shared" si="0"/>
        <v>0</v>
      </c>
      <c r="N36" s="16">
        <f t="shared" si="1"/>
        <v>0</v>
      </c>
      <c r="O36" s="16">
        <f t="shared" si="2"/>
        <v>0</v>
      </c>
      <c r="P36" s="16">
        <f t="shared" si="9"/>
        <v>150</v>
      </c>
      <c r="Q36" s="16">
        <v>150</v>
      </c>
      <c r="R36" s="20"/>
      <c r="S36" s="16">
        <f t="shared" si="10"/>
        <v>150</v>
      </c>
      <c r="T36" s="16">
        <v>150</v>
      </c>
      <c r="U36" s="20"/>
      <c r="V36" s="203"/>
    </row>
    <row r="37" spans="1:22" ht="45.75" customHeight="1">
      <c r="A37" s="8" t="s">
        <v>54</v>
      </c>
      <c r="B37" s="18" t="s">
        <v>55</v>
      </c>
      <c r="C37" s="19" t="s">
        <v>8</v>
      </c>
      <c r="D37" s="51">
        <f t="shared" si="3"/>
        <v>0</v>
      </c>
      <c r="E37" s="51">
        <v>0</v>
      </c>
      <c r="F37" s="51">
        <v>0</v>
      </c>
      <c r="G37" s="15">
        <f t="shared" si="8"/>
        <v>1500</v>
      </c>
      <c r="H37" s="64">
        <v>1500</v>
      </c>
      <c r="I37" s="19">
        <v>0</v>
      </c>
      <c r="J37" s="16">
        <f t="shared" si="5"/>
        <v>1500</v>
      </c>
      <c r="K37" s="16">
        <v>1500</v>
      </c>
      <c r="L37" s="20"/>
      <c r="M37" s="16">
        <f t="shared" si="0"/>
        <v>0</v>
      </c>
      <c r="N37" s="16">
        <f t="shared" si="1"/>
        <v>0</v>
      </c>
      <c r="O37" s="16">
        <f t="shared" si="2"/>
        <v>0</v>
      </c>
      <c r="P37" s="16">
        <f t="shared" si="9"/>
        <v>1500</v>
      </c>
      <c r="Q37" s="16">
        <v>1500</v>
      </c>
      <c r="R37" s="20"/>
      <c r="S37" s="16">
        <f t="shared" si="10"/>
        <v>1500</v>
      </c>
      <c r="T37" s="16">
        <v>1500</v>
      </c>
      <c r="U37" s="20"/>
      <c r="V37" s="203"/>
    </row>
    <row r="38" spans="1:22" ht="30.75" customHeight="1">
      <c r="A38" s="8">
        <v>11316</v>
      </c>
      <c r="B38" s="18" t="s">
        <v>500</v>
      </c>
      <c r="C38" s="19"/>
      <c r="D38" s="51">
        <f t="shared" si="3"/>
        <v>0</v>
      </c>
      <c r="E38" s="51">
        <v>0</v>
      </c>
      <c r="F38" s="51">
        <v>0</v>
      </c>
      <c r="G38" s="15">
        <f t="shared" si="8"/>
        <v>750</v>
      </c>
      <c r="H38" s="64">
        <v>750</v>
      </c>
      <c r="I38" s="19"/>
      <c r="J38" s="16">
        <f t="shared" si="5"/>
        <v>750</v>
      </c>
      <c r="K38" s="16">
        <v>750</v>
      </c>
      <c r="L38" s="20"/>
      <c r="M38" s="16">
        <f t="shared" si="0"/>
        <v>0</v>
      </c>
      <c r="N38" s="16">
        <f t="shared" si="1"/>
        <v>0</v>
      </c>
      <c r="O38" s="16"/>
      <c r="P38" s="16">
        <f t="shared" si="9"/>
        <v>750</v>
      </c>
      <c r="Q38" s="16">
        <v>750</v>
      </c>
      <c r="R38" s="20"/>
      <c r="S38" s="16">
        <f t="shared" si="10"/>
        <v>750</v>
      </c>
      <c r="T38" s="16">
        <v>750</v>
      </c>
      <c r="U38" s="20"/>
      <c r="V38" s="203"/>
    </row>
    <row r="39" spans="1:22" ht="31.5" customHeight="1">
      <c r="A39" s="8" t="s">
        <v>56</v>
      </c>
      <c r="B39" s="18" t="s">
        <v>57</v>
      </c>
      <c r="C39" s="19" t="s">
        <v>8</v>
      </c>
      <c r="D39" s="51">
        <f t="shared" si="3"/>
        <v>0</v>
      </c>
      <c r="E39" s="51">
        <v>0</v>
      </c>
      <c r="F39" s="51">
        <v>0</v>
      </c>
      <c r="G39" s="15">
        <f t="shared" si="8"/>
        <v>50</v>
      </c>
      <c r="H39" s="64">
        <v>50</v>
      </c>
      <c r="I39" s="19">
        <v>0</v>
      </c>
      <c r="J39" s="16">
        <f t="shared" si="5"/>
        <v>50</v>
      </c>
      <c r="K39" s="16">
        <v>50</v>
      </c>
      <c r="L39" s="20"/>
      <c r="M39" s="16">
        <f t="shared" si="0"/>
        <v>0</v>
      </c>
      <c r="N39" s="16">
        <f t="shared" si="1"/>
        <v>0</v>
      </c>
      <c r="O39" s="16">
        <f t="shared" si="2"/>
        <v>0</v>
      </c>
      <c r="P39" s="16">
        <f t="shared" si="9"/>
        <v>50</v>
      </c>
      <c r="Q39" s="16">
        <v>50</v>
      </c>
      <c r="R39" s="20"/>
      <c r="S39" s="16">
        <f t="shared" si="10"/>
        <v>50</v>
      </c>
      <c r="T39" s="16">
        <v>50</v>
      </c>
      <c r="U39" s="20"/>
      <c r="V39" s="203"/>
    </row>
    <row r="40" spans="1:22" ht="35.25" customHeight="1">
      <c r="A40" s="8" t="s">
        <v>58</v>
      </c>
      <c r="B40" s="21" t="s">
        <v>59</v>
      </c>
      <c r="C40" s="19" t="s">
        <v>8</v>
      </c>
      <c r="D40" s="51">
        <f t="shared" si="3"/>
        <v>480</v>
      </c>
      <c r="E40" s="51">
        <v>480</v>
      </c>
      <c r="F40" s="51">
        <v>0</v>
      </c>
      <c r="G40" s="51">
        <f t="shared" si="8"/>
        <v>480</v>
      </c>
      <c r="H40" s="64">
        <v>480</v>
      </c>
      <c r="I40" s="19">
        <v>0</v>
      </c>
      <c r="J40" s="16">
        <f t="shared" si="5"/>
        <v>480</v>
      </c>
      <c r="K40" s="16">
        <v>480</v>
      </c>
      <c r="L40" s="20"/>
      <c r="M40" s="16">
        <f t="shared" si="0"/>
        <v>0</v>
      </c>
      <c r="N40" s="16">
        <f t="shared" si="1"/>
        <v>0</v>
      </c>
      <c r="O40" s="16">
        <f t="shared" si="2"/>
        <v>0</v>
      </c>
      <c r="P40" s="16">
        <f t="shared" si="9"/>
        <v>480</v>
      </c>
      <c r="Q40" s="16">
        <v>480</v>
      </c>
      <c r="R40" s="20"/>
      <c r="S40" s="16">
        <f t="shared" si="10"/>
        <v>480</v>
      </c>
      <c r="T40" s="16">
        <v>480</v>
      </c>
      <c r="U40" s="20"/>
      <c r="V40" s="48"/>
    </row>
    <row r="41" spans="1:22" ht="13.5" customHeight="1">
      <c r="A41" s="8" t="s">
        <v>60</v>
      </c>
      <c r="B41" s="18" t="s">
        <v>61</v>
      </c>
      <c r="C41" s="19" t="s">
        <v>8</v>
      </c>
      <c r="D41" s="51">
        <f t="shared" si="3"/>
        <v>1040</v>
      </c>
      <c r="E41" s="51">
        <v>1040</v>
      </c>
      <c r="F41" s="51">
        <v>0</v>
      </c>
      <c r="G41" s="51">
        <f t="shared" si="8"/>
        <v>0</v>
      </c>
      <c r="H41" s="64">
        <v>0</v>
      </c>
      <c r="I41" s="19">
        <v>0</v>
      </c>
      <c r="J41" s="16">
        <f t="shared" si="5"/>
        <v>0</v>
      </c>
      <c r="K41" s="16">
        <v>0</v>
      </c>
      <c r="L41" s="20"/>
      <c r="M41" s="16">
        <f t="shared" si="0"/>
        <v>0</v>
      </c>
      <c r="N41" s="16">
        <f t="shared" si="1"/>
        <v>0</v>
      </c>
      <c r="O41" s="16">
        <f t="shared" si="2"/>
        <v>0</v>
      </c>
      <c r="P41" s="16">
        <f t="shared" si="9"/>
        <v>0</v>
      </c>
      <c r="Q41" s="16">
        <v>0</v>
      </c>
      <c r="R41" s="20"/>
      <c r="S41" s="16">
        <f t="shared" si="10"/>
        <v>0</v>
      </c>
      <c r="T41" s="16">
        <v>0</v>
      </c>
      <c r="U41" s="20"/>
      <c r="V41" s="48"/>
    </row>
    <row r="42" spans="1:22" s="5" customFormat="1" ht="27.75" customHeight="1">
      <c r="A42" s="378" t="s">
        <v>62</v>
      </c>
      <c r="B42" s="379" t="s">
        <v>395</v>
      </c>
      <c r="C42" s="391" t="s">
        <v>63</v>
      </c>
      <c r="D42" s="380">
        <f t="shared" si="3"/>
        <v>22077</v>
      </c>
      <c r="E42" s="380">
        <f>E44+E45</f>
        <v>22077</v>
      </c>
      <c r="F42" s="380">
        <v>0</v>
      </c>
      <c r="G42" s="380">
        <f>G44+G45</f>
        <v>18000</v>
      </c>
      <c r="H42" s="381">
        <f>H44+H45</f>
        <v>18000</v>
      </c>
      <c r="I42" s="391">
        <v>0</v>
      </c>
      <c r="J42" s="382">
        <f t="shared" si="5"/>
        <v>20000</v>
      </c>
      <c r="K42" s="382">
        <f>K44+K45</f>
        <v>20000</v>
      </c>
      <c r="L42" s="382">
        <v>0</v>
      </c>
      <c r="M42" s="382">
        <f t="shared" si="0"/>
        <v>2000</v>
      </c>
      <c r="N42" s="382">
        <f t="shared" si="1"/>
        <v>2000</v>
      </c>
      <c r="O42" s="382">
        <f t="shared" si="2"/>
        <v>0</v>
      </c>
      <c r="P42" s="382">
        <f t="shared" si="9"/>
        <v>20600</v>
      </c>
      <c r="Q42" s="382">
        <f>Q44+Q45</f>
        <v>20600</v>
      </c>
      <c r="R42" s="382"/>
      <c r="S42" s="382">
        <f t="shared" si="10"/>
        <v>21100</v>
      </c>
      <c r="T42" s="382">
        <f>T44+T45</f>
        <v>21100</v>
      </c>
      <c r="U42" s="382"/>
      <c r="V42" s="435" t="s">
        <v>477</v>
      </c>
    </row>
    <row r="43" spans="1:22" ht="12.75" customHeight="1">
      <c r="A43" s="8"/>
      <c r="B43" s="21" t="s">
        <v>4</v>
      </c>
      <c r="C43" s="19"/>
      <c r="D43" s="51"/>
      <c r="E43" s="51"/>
      <c r="F43" s="58"/>
      <c r="G43" s="19"/>
      <c r="H43" s="64"/>
      <c r="I43" s="19"/>
      <c r="J43" s="16"/>
      <c r="K43" s="16"/>
      <c r="L43" s="20"/>
      <c r="M43" s="16"/>
      <c r="N43" s="16"/>
      <c r="O43" s="16"/>
      <c r="P43" s="20"/>
      <c r="Q43" s="20"/>
      <c r="R43" s="20"/>
      <c r="S43" s="20"/>
      <c r="T43" s="20"/>
      <c r="U43" s="20"/>
      <c r="V43" s="435"/>
    </row>
    <row r="44" spans="1:22" s="5" customFormat="1" ht="70.5" customHeight="1">
      <c r="A44" s="8" t="s">
        <v>64</v>
      </c>
      <c r="B44" s="21" t="s">
        <v>65</v>
      </c>
      <c r="C44" s="9" t="s">
        <v>8</v>
      </c>
      <c r="D44" s="51">
        <f t="shared" si="3"/>
        <v>6226.3</v>
      </c>
      <c r="E44" s="51">
        <v>6226.3</v>
      </c>
      <c r="F44" s="51">
        <v>0</v>
      </c>
      <c r="G44" s="51">
        <f>H44</f>
        <v>5000</v>
      </c>
      <c r="H44" s="64">
        <v>5000</v>
      </c>
      <c r="I44" s="9">
        <v>0</v>
      </c>
      <c r="J44" s="16">
        <f>K44</f>
        <v>5000</v>
      </c>
      <c r="K44" s="16">
        <v>5000</v>
      </c>
      <c r="L44" s="16">
        <v>0</v>
      </c>
      <c r="M44" s="16">
        <f t="shared" si="0"/>
        <v>0</v>
      </c>
      <c r="N44" s="16">
        <f t="shared" si="1"/>
        <v>0</v>
      </c>
      <c r="O44" s="16">
        <f t="shared" si="2"/>
        <v>0</v>
      </c>
      <c r="P44" s="16">
        <f>Q44</f>
        <v>5100</v>
      </c>
      <c r="Q44" s="16">
        <v>5100</v>
      </c>
      <c r="R44" s="22"/>
      <c r="S44" s="16">
        <f>T44</f>
        <v>5400</v>
      </c>
      <c r="T44" s="16">
        <v>5400</v>
      </c>
      <c r="U44" s="22"/>
      <c r="V44" s="435"/>
    </row>
    <row r="45" spans="1:22" s="5" customFormat="1" ht="69" customHeight="1">
      <c r="A45" s="8" t="s">
        <v>66</v>
      </c>
      <c r="B45" s="21" t="s">
        <v>67</v>
      </c>
      <c r="C45" s="9" t="s">
        <v>8</v>
      </c>
      <c r="D45" s="51">
        <f t="shared" si="3"/>
        <v>15850.7</v>
      </c>
      <c r="E45" s="51">
        <v>15850.7</v>
      </c>
      <c r="F45" s="51">
        <v>0</v>
      </c>
      <c r="G45" s="51">
        <f>H45</f>
        <v>13000</v>
      </c>
      <c r="H45" s="64">
        <v>13000</v>
      </c>
      <c r="I45" s="9">
        <v>0</v>
      </c>
      <c r="J45" s="16">
        <f t="shared" si="5"/>
        <v>15000</v>
      </c>
      <c r="K45" s="16">
        <v>15000</v>
      </c>
      <c r="L45" s="16">
        <v>0</v>
      </c>
      <c r="M45" s="16">
        <f t="shared" si="0"/>
        <v>2000</v>
      </c>
      <c r="N45" s="16">
        <f t="shared" si="1"/>
        <v>2000</v>
      </c>
      <c r="O45" s="16">
        <f t="shared" si="2"/>
        <v>0</v>
      </c>
      <c r="P45" s="16">
        <f>Q45</f>
        <v>15500</v>
      </c>
      <c r="Q45" s="16">
        <v>15500</v>
      </c>
      <c r="R45" s="22"/>
      <c r="S45" s="16">
        <f>T45</f>
        <v>15700</v>
      </c>
      <c r="T45" s="16">
        <v>15700</v>
      </c>
      <c r="U45" s="22"/>
      <c r="V45" s="435"/>
    </row>
    <row r="46" spans="1:22" s="5" customFormat="1" ht="31.5" customHeight="1">
      <c r="A46" s="384" t="s">
        <v>68</v>
      </c>
      <c r="B46" s="385" t="s">
        <v>399</v>
      </c>
      <c r="C46" s="386" t="s">
        <v>69</v>
      </c>
      <c r="D46" s="387">
        <f t="shared" si="3"/>
        <v>4214966.7</v>
      </c>
      <c r="E46" s="387">
        <f>E48+E51+E54</f>
        <v>1813009.2</v>
      </c>
      <c r="F46" s="387">
        <f>F59</f>
        <v>2401957.5</v>
      </c>
      <c r="G46" s="387">
        <f>H46+I46</f>
        <v>2750686.4000000004</v>
      </c>
      <c r="H46" s="388">
        <f>H54</f>
        <v>2405104.3000000003</v>
      </c>
      <c r="I46" s="386">
        <f>I59</f>
        <v>345582.1</v>
      </c>
      <c r="J46" s="389">
        <f>K46+L46</f>
        <v>6059625.5</v>
      </c>
      <c r="K46" s="389">
        <f>K54</f>
        <v>2712435.6</v>
      </c>
      <c r="L46" s="389">
        <f>L59</f>
        <v>3347189.9</v>
      </c>
      <c r="M46" s="389">
        <f t="shared" si="0"/>
        <v>3308939.0999999996</v>
      </c>
      <c r="N46" s="389">
        <f t="shared" si="1"/>
        <v>307331.29999999981</v>
      </c>
      <c r="O46" s="389">
        <f t="shared" si="2"/>
        <v>3001607.8</v>
      </c>
      <c r="P46" s="389">
        <f>Q46+R46</f>
        <v>5164775.08</v>
      </c>
      <c r="Q46" s="389">
        <f>Q54</f>
        <v>2982785.84</v>
      </c>
      <c r="R46" s="389">
        <f>R59</f>
        <v>2181989.2399999998</v>
      </c>
      <c r="S46" s="389">
        <f>T46+U46</f>
        <v>3560171.1039999998</v>
      </c>
      <c r="T46" s="389">
        <f>T54</f>
        <v>3280171.1039999998</v>
      </c>
      <c r="U46" s="389">
        <f>U59</f>
        <v>280000</v>
      </c>
      <c r="V46" s="435" t="s">
        <v>527</v>
      </c>
    </row>
    <row r="47" spans="1:22" ht="13.5" customHeight="1">
      <c r="A47" s="8"/>
      <c r="B47" s="18" t="s">
        <v>4</v>
      </c>
      <c r="C47" s="19"/>
      <c r="D47" s="51"/>
      <c r="E47" s="51"/>
      <c r="F47" s="58"/>
      <c r="G47" s="19"/>
      <c r="H47" s="64"/>
      <c r="I47" s="19"/>
      <c r="J47" s="16"/>
      <c r="K47" s="16"/>
      <c r="L47" s="20"/>
      <c r="M47" s="16"/>
      <c r="N47" s="16"/>
      <c r="O47" s="16"/>
      <c r="P47" s="20"/>
      <c r="Q47" s="20"/>
      <c r="R47" s="20"/>
      <c r="S47" s="20"/>
      <c r="T47" s="20"/>
      <c r="U47" s="20"/>
      <c r="V47" s="436"/>
    </row>
    <row r="48" spans="1:22" s="5" customFormat="1" ht="1.5" hidden="1" customHeight="1">
      <c r="A48" s="13" t="s">
        <v>70</v>
      </c>
      <c r="B48" s="14" t="s">
        <v>71</v>
      </c>
      <c r="C48" s="15" t="s">
        <v>72</v>
      </c>
      <c r="D48" s="51">
        <f t="shared" si="3"/>
        <v>0</v>
      </c>
      <c r="E48" s="51">
        <v>0</v>
      </c>
      <c r="F48" s="51"/>
      <c r="G48" s="15"/>
      <c r="H48" s="64"/>
      <c r="I48" s="15"/>
      <c r="J48" s="16">
        <f t="shared" si="5"/>
        <v>0</v>
      </c>
      <c r="K48" s="16"/>
      <c r="L48" s="16"/>
      <c r="M48" s="16">
        <f t="shared" si="0"/>
        <v>0</v>
      </c>
      <c r="N48" s="16">
        <f t="shared" si="1"/>
        <v>0</v>
      </c>
      <c r="O48" s="16">
        <f t="shared" si="2"/>
        <v>0</v>
      </c>
      <c r="P48" s="16"/>
      <c r="Q48" s="16"/>
      <c r="R48" s="16"/>
      <c r="S48" s="16"/>
      <c r="T48" s="16"/>
      <c r="U48" s="16"/>
      <c r="V48" s="436"/>
    </row>
    <row r="49" spans="1:23" ht="16.5" hidden="1" customHeight="1">
      <c r="A49" s="8"/>
      <c r="B49" s="18" t="s">
        <v>4</v>
      </c>
      <c r="C49" s="19"/>
      <c r="D49" s="51"/>
      <c r="E49" s="51"/>
      <c r="F49" s="58"/>
      <c r="G49" s="19"/>
      <c r="H49" s="64"/>
      <c r="I49" s="19"/>
      <c r="J49" s="16">
        <f t="shared" si="5"/>
        <v>0</v>
      </c>
      <c r="K49" s="16"/>
      <c r="L49" s="20"/>
      <c r="M49" s="16">
        <f t="shared" si="0"/>
        <v>0</v>
      </c>
      <c r="N49" s="16">
        <f t="shared" si="1"/>
        <v>0</v>
      </c>
      <c r="O49" s="16">
        <f t="shared" si="2"/>
        <v>0</v>
      </c>
      <c r="P49" s="20"/>
      <c r="Q49" s="20"/>
      <c r="R49" s="20"/>
      <c r="S49" s="20"/>
      <c r="T49" s="20"/>
      <c r="U49" s="20"/>
      <c r="V49" s="436"/>
    </row>
    <row r="50" spans="1:23" s="5" customFormat="1" ht="44.25" hidden="1" customHeight="1">
      <c r="A50" s="8" t="s">
        <v>73</v>
      </c>
      <c r="B50" s="21" t="s">
        <v>74</v>
      </c>
      <c r="C50" s="9"/>
      <c r="D50" s="51">
        <f t="shared" si="3"/>
        <v>0</v>
      </c>
      <c r="E50" s="51">
        <v>0</v>
      </c>
      <c r="F50" s="51"/>
      <c r="G50" s="9"/>
      <c r="H50" s="64"/>
      <c r="I50" s="9"/>
      <c r="J50" s="16">
        <f t="shared" si="5"/>
        <v>0</v>
      </c>
      <c r="K50" s="16"/>
      <c r="L50" s="22"/>
      <c r="M50" s="16">
        <f t="shared" si="0"/>
        <v>0</v>
      </c>
      <c r="N50" s="16">
        <f t="shared" si="1"/>
        <v>0</v>
      </c>
      <c r="O50" s="16">
        <f t="shared" si="2"/>
        <v>0</v>
      </c>
      <c r="P50" s="22"/>
      <c r="Q50" s="22"/>
      <c r="R50" s="22"/>
      <c r="S50" s="22"/>
      <c r="T50" s="22"/>
      <c r="U50" s="22"/>
      <c r="V50" s="436"/>
    </row>
    <row r="51" spans="1:23" s="5" customFormat="1" ht="39.75" hidden="1" customHeight="1">
      <c r="A51" s="13" t="s">
        <v>75</v>
      </c>
      <c r="B51" s="14" t="s">
        <v>76</v>
      </c>
      <c r="C51" s="15" t="s">
        <v>77</v>
      </c>
      <c r="D51" s="51">
        <f t="shared" si="3"/>
        <v>0</v>
      </c>
      <c r="E51" s="51">
        <v>0</v>
      </c>
      <c r="F51" s="51"/>
      <c r="G51" s="15"/>
      <c r="H51" s="64"/>
      <c r="I51" s="15"/>
      <c r="J51" s="16">
        <f t="shared" si="5"/>
        <v>0</v>
      </c>
      <c r="K51" s="16"/>
      <c r="L51" s="16"/>
      <c r="M51" s="16">
        <f t="shared" si="0"/>
        <v>0</v>
      </c>
      <c r="N51" s="16">
        <f t="shared" si="1"/>
        <v>0</v>
      </c>
      <c r="O51" s="16">
        <f t="shared" si="2"/>
        <v>0</v>
      </c>
      <c r="P51" s="16"/>
      <c r="Q51" s="16"/>
      <c r="R51" s="16"/>
      <c r="S51" s="16"/>
      <c r="T51" s="16"/>
      <c r="U51" s="16"/>
      <c r="V51" s="436"/>
    </row>
    <row r="52" spans="1:23" ht="12.75" hidden="1" customHeight="1">
      <c r="A52" s="8"/>
      <c r="B52" s="18" t="s">
        <v>4</v>
      </c>
      <c r="C52" s="19"/>
      <c r="D52" s="51"/>
      <c r="E52" s="51"/>
      <c r="F52" s="58"/>
      <c r="G52" s="19"/>
      <c r="H52" s="64"/>
      <c r="I52" s="19"/>
      <c r="J52" s="16">
        <f t="shared" si="5"/>
        <v>0</v>
      </c>
      <c r="K52" s="16"/>
      <c r="L52" s="20"/>
      <c r="M52" s="16">
        <f t="shared" si="0"/>
        <v>0</v>
      </c>
      <c r="N52" s="16">
        <f t="shared" si="1"/>
        <v>0</v>
      </c>
      <c r="O52" s="16">
        <f t="shared" si="2"/>
        <v>0</v>
      </c>
      <c r="P52" s="20"/>
      <c r="Q52" s="20"/>
      <c r="R52" s="20"/>
      <c r="S52" s="20"/>
      <c r="T52" s="20"/>
      <c r="U52" s="20"/>
      <c r="V52" s="436"/>
    </row>
    <row r="53" spans="1:23" s="5" customFormat="1" ht="46.5" hidden="1" customHeight="1">
      <c r="A53" s="8" t="s">
        <v>78</v>
      </c>
      <c r="B53" s="21" t="s">
        <v>79</v>
      </c>
      <c r="C53" s="9" t="s">
        <v>8</v>
      </c>
      <c r="D53" s="51">
        <f t="shared" si="3"/>
        <v>0</v>
      </c>
      <c r="E53" s="51">
        <v>0</v>
      </c>
      <c r="F53" s="51"/>
      <c r="G53" s="9"/>
      <c r="H53" s="64"/>
      <c r="I53" s="9"/>
      <c r="J53" s="16">
        <f t="shared" si="5"/>
        <v>0</v>
      </c>
      <c r="K53" s="16"/>
      <c r="L53" s="22"/>
      <c r="M53" s="16">
        <f t="shared" si="0"/>
        <v>0</v>
      </c>
      <c r="N53" s="16">
        <f t="shared" si="1"/>
        <v>0</v>
      </c>
      <c r="O53" s="16">
        <f t="shared" si="2"/>
        <v>0</v>
      </c>
      <c r="P53" s="22"/>
      <c r="Q53" s="22"/>
      <c r="R53" s="22"/>
      <c r="S53" s="22"/>
      <c r="T53" s="22"/>
      <c r="U53" s="22"/>
      <c r="V53" s="436"/>
    </row>
    <row r="54" spans="1:23" s="5" customFormat="1" ht="45" customHeight="1">
      <c r="A54" s="321" t="s">
        <v>80</v>
      </c>
      <c r="B54" s="393" t="s">
        <v>400</v>
      </c>
      <c r="C54" s="322" t="s">
        <v>81</v>
      </c>
      <c r="D54" s="394">
        <f t="shared" si="3"/>
        <v>1813009.2</v>
      </c>
      <c r="E54" s="394">
        <f>E56+E57+E58</f>
        <v>1813009.2</v>
      </c>
      <c r="F54" s="394">
        <v>0</v>
      </c>
      <c r="G54" s="394">
        <f>H54</f>
        <v>2405104.3000000003</v>
      </c>
      <c r="H54" s="310">
        <f>H56+H58</f>
        <v>2405104.3000000003</v>
      </c>
      <c r="I54" s="322">
        <v>0</v>
      </c>
      <c r="J54" s="328">
        <f>K54+L54</f>
        <v>2712435.6</v>
      </c>
      <c r="K54" s="328">
        <f>K56+K58</f>
        <v>2712435.6</v>
      </c>
      <c r="L54" s="328">
        <v>0</v>
      </c>
      <c r="M54" s="328">
        <f t="shared" si="0"/>
        <v>307331.29999999981</v>
      </c>
      <c r="N54" s="328">
        <f t="shared" si="1"/>
        <v>307331.29999999981</v>
      </c>
      <c r="O54" s="328">
        <f t="shared" si="2"/>
        <v>0</v>
      </c>
      <c r="P54" s="328">
        <f>Q54</f>
        <v>2982785.84</v>
      </c>
      <c r="Q54" s="328">
        <f>Q56+Q58</f>
        <v>2982785.84</v>
      </c>
      <c r="R54" s="328"/>
      <c r="S54" s="328">
        <f>T54</f>
        <v>3280171.1039999998</v>
      </c>
      <c r="T54" s="328">
        <f>T56+T58</f>
        <v>3280171.1039999998</v>
      </c>
      <c r="U54" s="328"/>
      <c r="V54" s="436"/>
    </row>
    <row r="55" spans="1:23" ht="12.75" customHeight="1">
      <c r="A55" s="8"/>
      <c r="B55" s="18" t="s">
        <v>4</v>
      </c>
      <c r="C55" s="19"/>
      <c r="D55" s="51"/>
      <c r="E55" s="51"/>
      <c r="F55" s="58"/>
      <c r="G55" s="19"/>
      <c r="H55" s="64"/>
      <c r="I55" s="19"/>
      <c r="J55" s="16"/>
      <c r="K55" s="16"/>
      <c r="L55" s="20"/>
      <c r="M55" s="16"/>
      <c r="N55" s="16"/>
      <c r="O55" s="16"/>
      <c r="P55" s="20"/>
      <c r="Q55" s="20"/>
      <c r="R55" s="20"/>
      <c r="S55" s="20"/>
      <c r="T55" s="20"/>
      <c r="U55" s="20"/>
      <c r="V55" s="436"/>
    </row>
    <row r="56" spans="1:23" ht="30.75" customHeight="1">
      <c r="A56" s="8" t="s">
        <v>82</v>
      </c>
      <c r="B56" s="21" t="s">
        <v>83</v>
      </c>
      <c r="C56" s="19" t="s">
        <v>8</v>
      </c>
      <c r="D56" s="51">
        <f t="shared" si="3"/>
        <v>1801101.2</v>
      </c>
      <c r="E56" s="51">
        <v>1801101.2</v>
      </c>
      <c r="F56" s="51">
        <v>0</v>
      </c>
      <c r="G56" s="51">
        <f>H56</f>
        <v>2396171.1</v>
      </c>
      <c r="H56" s="64">
        <v>2396171.1</v>
      </c>
      <c r="I56" s="19">
        <v>0</v>
      </c>
      <c r="J56" s="16">
        <f t="shared" si="5"/>
        <v>2703502.4</v>
      </c>
      <c r="K56" s="16">
        <v>2703502.4</v>
      </c>
      <c r="L56" s="70">
        <v>0</v>
      </c>
      <c r="M56" s="16">
        <f t="shared" si="0"/>
        <v>307331.29999999981</v>
      </c>
      <c r="N56" s="16">
        <f t="shared" si="1"/>
        <v>307331.29999999981</v>
      </c>
      <c r="O56" s="16">
        <f t="shared" si="2"/>
        <v>0</v>
      </c>
      <c r="P56" s="195">
        <f>Q56</f>
        <v>2973852.6399999997</v>
      </c>
      <c r="Q56" s="195">
        <f>K56+K56*10/100</f>
        <v>2973852.6399999997</v>
      </c>
      <c r="R56" s="195">
        <v>0</v>
      </c>
      <c r="S56" s="195">
        <f>T56</f>
        <v>3271237.9039999996</v>
      </c>
      <c r="T56" s="195">
        <f>Q56+Q56*10/100</f>
        <v>3271237.9039999996</v>
      </c>
      <c r="U56" s="20"/>
      <c r="V56" s="436"/>
    </row>
    <row r="57" spans="1:23" ht="30.75" customHeight="1">
      <c r="A57" s="8">
        <v>1254</v>
      </c>
      <c r="B57" s="21" t="s">
        <v>523</v>
      </c>
      <c r="C57" s="19"/>
      <c r="D57" s="51">
        <f>E57</f>
        <v>2974.8</v>
      </c>
      <c r="E57" s="51">
        <v>2974.8</v>
      </c>
      <c r="F57" s="51"/>
      <c r="G57" s="51">
        <f>H57</f>
        <v>0</v>
      </c>
      <c r="H57" s="64">
        <v>0</v>
      </c>
      <c r="I57" s="19"/>
      <c r="J57" s="16"/>
      <c r="K57" s="16"/>
      <c r="L57" s="70"/>
      <c r="M57" s="16"/>
      <c r="N57" s="16"/>
      <c r="O57" s="16"/>
      <c r="P57" s="195"/>
      <c r="Q57" s="195"/>
      <c r="R57" s="195"/>
      <c r="S57" s="195"/>
      <c r="T57" s="195"/>
      <c r="U57" s="20"/>
      <c r="V57" s="436"/>
    </row>
    <row r="58" spans="1:23" ht="22.5" customHeight="1">
      <c r="A58" s="8" t="s">
        <v>84</v>
      </c>
      <c r="B58" s="21" t="s">
        <v>85</v>
      </c>
      <c r="C58" s="19" t="s">
        <v>8</v>
      </c>
      <c r="D58" s="51">
        <f t="shared" si="3"/>
        <v>8933.2000000000007</v>
      </c>
      <c r="E58" s="51">
        <v>8933.2000000000007</v>
      </c>
      <c r="F58" s="51">
        <v>0</v>
      </c>
      <c r="G58" s="51">
        <f>H58</f>
        <v>8933.2000000000007</v>
      </c>
      <c r="H58" s="64">
        <v>8933.2000000000007</v>
      </c>
      <c r="I58" s="50">
        <v>0</v>
      </c>
      <c r="J58" s="16">
        <f t="shared" si="5"/>
        <v>8933.2000000000007</v>
      </c>
      <c r="K58" s="16">
        <v>8933.2000000000007</v>
      </c>
      <c r="L58" s="70">
        <v>0</v>
      </c>
      <c r="M58" s="16">
        <f t="shared" si="0"/>
        <v>0</v>
      </c>
      <c r="N58" s="16">
        <f t="shared" si="1"/>
        <v>0</v>
      </c>
      <c r="O58" s="16">
        <f t="shared" si="2"/>
        <v>0</v>
      </c>
      <c r="P58" s="16">
        <f>Q58</f>
        <v>8933.2000000000007</v>
      </c>
      <c r="Q58" s="16">
        <v>8933.2000000000007</v>
      </c>
      <c r="R58" s="16">
        <v>0</v>
      </c>
      <c r="S58" s="16">
        <f>T58</f>
        <v>8933.2000000000007</v>
      </c>
      <c r="T58" s="16">
        <v>8933.2000000000007</v>
      </c>
      <c r="U58" s="20"/>
      <c r="V58" s="436"/>
    </row>
    <row r="59" spans="1:23" s="5" customFormat="1" ht="35.25" customHeight="1">
      <c r="A59" s="321" t="s">
        <v>86</v>
      </c>
      <c r="B59" s="393" t="s">
        <v>401</v>
      </c>
      <c r="C59" s="322" t="s">
        <v>87</v>
      </c>
      <c r="D59" s="394">
        <f t="shared" si="3"/>
        <v>2401957.5</v>
      </c>
      <c r="E59" s="394">
        <v>0</v>
      </c>
      <c r="F59" s="394">
        <f>F61</f>
        <v>2401957.5</v>
      </c>
      <c r="G59" s="394">
        <f>I59</f>
        <v>345582.1</v>
      </c>
      <c r="H59" s="310">
        <v>0</v>
      </c>
      <c r="I59" s="394">
        <f>I61</f>
        <v>345582.1</v>
      </c>
      <c r="J59" s="328">
        <f>L59</f>
        <v>3347189.9</v>
      </c>
      <c r="K59" s="328">
        <v>0</v>
      </c>
      <c r="L59" s="328">
        <f>L61</f>
        <v>3347189.9</v>
      </c>
      <c r="M59" s="328">
        <f t="shared" si="0"/>
        <v>3001607.8</v>
      </c>
      <c r="N59" s="328">
        <f t="shared" si="1"/>
        <v>0</v>
      </c>
      <c r="O59" s="328">
        <f t="shared" si="2"/>
        <v>3001607.8</v>
      </c>
      <c r="P59" s="328">
        <f>R59</f>
        <v>2181989.2399999998</v>
      </c>
      <c r="Q59" s="328"/>
      <c r="R59" s="328">
        <f>R61</f>
        <v>2181989.2399999998</v>
      </c>
      <c r="S59" s="328">
        <f>U59</f>
        <v>280000</v>
      </c>
      <c r="T59" s="328"/>
      <c r="U59" s="328">
        <f>U61</f>
        <v>280000</v>
      </c>
      <c r="V59" s="435" t="s">
        <v>538</v>
      </c>
    </row>
    <row r="60" spans="1:23" ht="12.75" customHeight="1">
      <c r="A60" s="8"/>
      <c r="B60" s="18" t="s">
        <v>4</v>
      </c>
      <c r="C60" s="19"/>
      <c r="D60" s="51"/>
      <c r="E60" s="51"/>
      <c r="F60" s="58"/>
      <c r="G60" s="19"/>
      <c r="H60" s="64"/>
      <c r="I60" s="19"/>
      <c r="J60" s="16"/>
      <c r="K60" s="16"/>
      <c r="L60" s="227"/>
      <c r="M60" s="16"/>
      <c r="N60" s="16"/>
      <c r="O60" s="16"/>
      <c r="P60" s="20"/>
      <c r="Q60" s="20"/>
      <c r="R60" s="20"/>
      <c r="S60" s="20"/>
      <c r="T60" s="20"/>
      <c r="U60" s="20"/>
      <c r="V60" s="436"/>
    </row>
    <row r="61" spans="1:23" ht="117" customHeight="1">
      <c r="A61" s="8" t="s">
        <v>88</v>
      </c>
      <c r="B61" s="21" t="s">
        <v>89</v>
      </c>
      <c r="C61" s="19"/>
      <c r="D61" s="51">
        <f t="shared" si="3"/>
        <v>2401957.5</v>
      </c>
      <c r="E61" s="51">
        <v>0</v>
      </c>
      <c r="F61" s="51">
        <v>2401957.5</v>
      </c>
      <c r="G61" s="15">
        <f>I61</f>
        <v>345582.1</v>
      </c>
      <c r="H61" s="64">
        <v>0</v>
      </c>
      <c r="I61" s="51">
        <v>345582.1</v>
      </c>
      <c r="J61" s="195">
        <f>L61</f>
        <v>3347189.9</v>
      </c>
      <c r="K61" s="228">
        <v>0</v>
      </c>
      <c r="L61" s="195">
        <v>3347189.9</v>
      </c>
      <c r="M61" s="16">
        <f t="shared" si="0"/>
        <v>3001607.8</v>
      </c>
      <c r="N61" s="16">
        <f t="shared" si="1"/>
        <v>0</v>
      </c>
      <c r="O61" s="16">
        <f t="shared" si="2"/>
        <v>3001607.8</v>
      </c>
      <c r="P61" s="16">
        <f>R61</f>
        <v>2181989.2399999998</v>
      </c>
      <c r="Q61" s="16"/>
      <c r="R61" s="16">
        <v>2181989.2399999998</v>
      </c>
      <c r="S61" s="16">
        <f>U61</f>
        <v>280000</v>
      </c>
      <c r="T61" s="16"/>
      <c r="U61" s="16">
        <v>280000</v>
      </c>
      <c r="V61" s="436"/>
    </row>
    <row r="62" spans="1:23" s="5" customFormat="1" ht="177" customHeight="1">
      <c r="A62" s="384" t="s">
        <v>90</v>
      </c>
      <c r="B62" s="385" t="s">
        <v>402</v>
      </c>
      <c r="C62" s="386" t="s">
        <v>91</v>
      </c>
      <c r="D62" s="387">
        <f>E62+F62-F108</f>
        <v>1567516.2000000002</v>
      </c>
      <c r="E62" s="387">
        <f>E67+E72+E75+E97+E101+E108</f>
        <v>1133860.9000000001</v>
      </c>
      <c r="F62" s="387">
        <f>F104+F108</f>
        <v>851855.3</v>
      </c>
      <c r="G62" s="387">
        <f>G67+G72+G75+G97+G101+G104+G108</f>
        <v>1121123.6000000001</v>
      </c>
      <c r="H62" s="388">
        <f>H67+H72+H75+H97+H101+H108</f>
        <v>1001123.6</v>
      </c>
      <c r="I62" s="386">
        <f>I104+I108</f>
        <v>120000</v>
      </c>
      <c r="J62" s="389">
        <f>K62+L62</f>
        <v>1005333.6</v>
      </c>
      <c r="K62" s="389">
        <f>K67+K72+K75+K97+K101+K108</f>
        <v>1005333.6</v>
      </c>
      <c r="L62" s="389">
        <f>L107</f>
        <v>0</v>
      </c>
      <c r="M62" s="389">
        <f t="shared" si="0"/>
        <v>-115790.00000000012</v>
      </c>
      <c r="N62" s="389">
        <f t="shared" si="1"/>
        <v>4210</v>
      </c>
      <c r="O62" s="389">
        <f t="shared" si="2"/>
        <v>-120000</v>
      </c>
      <c r="P62" s="389">
        <f>Q62</f>
        <v>1017033.4</v>
      </c>
      <c r="Q62" s="389">
        <f>Q67+Q72+Q75+Q97+Q101+Q108</f>
        <v>1017033.4</v>
      </c>
      <c r="R62" s="389">
        <f>R104</f>
        <v>300000</v>
      </c>
      <c r="S62" s="389">
        <f>T62+U62</f>
        <v>1326063.8</v>
      </c>
      <c r="T62" s="389">
        <f>T67+T72+T75+T97+T101+T108</f>
        <v>1026063.8</v>
      </c>
      <c r="U62" s="389">
        <f>U104</f>
        <v>300000</v>
      </c>
      <c r="V62" s="395" t="s">
        <v>515</v>
      </c>
      <c r="W62" s="202" t="s">
        <v>478</v>
      </c>
    </row>
    <row r="63" spans="1:23" ht="11.25" customHeight="1">
      <c r="A63" s="8"/>
      <c r="B63" s="18" t="s">
        <v>4</v>
      </c>
      <c r="C63" s="19"/>
      <c r="D63" s="51"/>
      <c r="E63" s="51"/>
      <c r="F63" s="58"/>
      <c r="G63" s="19"/>
      <c r="H63" s="64"/>
      <c r="I63" s="19"/>
      <c r="J63" s="16"/>
      <c r="K63" s="16"/>
      <c r="L63" s="20"/>
      <c r="M63" s="16"/>
      <c r="N63" s="16"/>
      <c r="O63" s="16"/>
      <c r="P63" s="20"/>
      <c r="Q63" s="20"/>
      <c r="R63" s="20"/>
      <c r="S63" s="20"/>
      <c r="T63" s="20"/>
      <c r="U63" s="20"/>
      <c r="V63" s="205"/>
    </row>
    <row r="64" spans="1:23" s="5" customFormat="1" ht="0.75" hidden="1" customHeight="1">
      <c r="A64" s="13" t="s">
        <v>92</v>
      </c>
      <c r="B64" s="14" t="s">
        <v>93</v>
      </c>
      <c r="C64" s="15" t="s">
        <v>94</v>
      </c>
      <c r="D64" s="51">
        <f t="shared" si="3"/>
        <v>0</v>
      </c>
      <c r="E64" s="51"/>
      <c r="F64" s="51"/>
      <c r="G64" s="15"/>
      <c r="H64" s="64"/>
      <c r="I64" s="15"/>
      <c r="J64" s="16">
        <f t="shared" si="5"/>
        <v>0</v>
      </c>
      <c r="K64" s="16"/>
      <c r="L64" s="16"/>
      <c r="M64" s="16">
        <f t="shared" si="0"/>
        <v>0</v>
      </c>
      <c r="N64" s="16">
        <f t="shared" si="1"/>
        <v>0</v>
      </c>
      <c r="O64" s="16">
        <f t="shared" si="2"/>
        <v>0</v>
      </c>
      <c r="P64" s="16"/>
      <c r="Q64" s="16"/>
      <c r="R64" s="16"/>
      <c r="S64" s="16"/>
      <c r="T64" s="16"/>
      <c r="U64" s="16"/>
      <c r="V64" s="205"/>
    </row>
    <row r="65" spans="1:23" ht="17.25" hidden="1" customHeight="1">
      <c r="A65" s="8"/>
      <c r="B65" s="18" t="s">
        <v>4</v>
      </c>
      <c r="C65" s="19"/>
      <c r="D65" s="51">
        <f t="shared" si="3"/>
        <v>0</v>
      </c>
      <c r="E65" s="51"/>
      <c r="F65" s="58"/>
      <c r="G65" s="19"/>
      <c r="H65" s="64"/>
      <c r="I65" s="19"/>
      <c r="J65" s="16">
        <f t="shared" si="5"/>
        <v>0</v>
      </c>
      <c r="K65" s="16"/>
      <c r="L65" s="20"/>
      <c r="M65" s="16">
        <f t="shared" si="0"/>
        <v>0</v>
      </c>
      <c r="N65" s="16">
        <f t="shared" si="1"/>
        <v>0</v>
      </c>
      <c r="O65" s="16">
        <f t="shared" si="2"/>
        <v>0</v>
      </c>
      <c r="P65" s="20"/>
      <c r="Q65" s="20"/>
      <c r="R65" s="20"/>
      <c r="S65" s="20"/>
      <c r="T65" s="20"/>
      <c r="U65" s="20"/>
      <c r="V65" s="205"/>
    </row>
    <row r="66" spans="1:23" ht="39" hidden="1" customHeight="1">
      <c r="A66" s="8" t="s">
        <v>95</v>
      </c>
      <c r="B66" s="18" t="s">
        <v>96</v>
      </c>
      <c r="C66" s="19"/>
      <c r="D66" s="51">
        <f t="shared" si="3"/>
        <v>0</v>
      </c>
      <c r="E66" s="51"/>
      <c r="F66" s="58"/>
      <c r="G66" s="19"/>
      <c r="H66" s="64"/>
      <c r="I66" s="19"/>
      <c r="J66" s="16">
        <f t="shared" si="5"/>
        <v>0</v>
      </c>
      <c r="K66" s="16"/>
      <c r="L66" s="20"/>
      <c r="M66" s="16">
        <f t="shared" si="0"/>
        <v>0</v>
      </c>
      <c r="N66" s="16">
        <f t="shared" si="1"/>
        <v>0</v>
      </c>
      <c r="O66" s="16">
        <f t="shared" si="2"/>
        <v>0</v>
      </c>
      <c r="P66" s="20"/>
      <c r="Q66" s="20"/>
      <c r="R66" s="20"/>
      <c r="S66" s="20"/>
      <c r="T66" s="20"/>
      <c r="U66" s="20"/>
      <c r="V66" s="205"/>
    </row>
    <row r="67" spans="1:23" s="5" customFormat="1" ht="34.5" customHeight="1">
      <c r="A67" s="378" t="s">
        <v>97</v>
      </c>
      <c r="B67" s="379" t="s">
        <v>403</v>
      </c>
      <c r="C67" s="391" t="s">
        <v>98</v>
      </c>
      <c r="D67" s="380">
        <f t="shared" si="3"/>
        <v>710232.00000000012</v>
      </c>
      <c r="E67" s="380">
        <f>E69+E70+E71</f>
        <v>710232.00000000012</v>
      </c>
      <c r="F67" s="380">
        <v>0</v>
      </c>
      <c r="G67" s="380">
        <f>H67</f>
        <v>706300</v>
      </c>
      <c r="H67" s="381">
        <f>H69+H70+H71</f>
        <v>706300</v>
      </c>
      <c r="I67" s="391">
        <v>0</v>
      </c>
      <c r="J67" s="382">
        <f t="shared" si="5"/>
        <v>711010</v>
      </c>
      <c r="K67" s="382">
        <f>K69+K70+K71</f>
        <v>711010</v>
      </c>
      <c r="L67" s="382"/>
      <c r="M67" s="382">
        <f t="shared" si="0"/>
        <v>4710</v>
      </c>
      <c r="N67" s="382">
        <f t="shared" si="1"/>
        <v>4710</v>
      </c>
      <c r="O67" s="382">
        <f t="shared" si="2"/>
        <v>0</v>
      </c>
      <c r="P67" s="382">
        <f>Q67</f>
        <v>720806</v>
      </c>
      <c r="Q67" s="382">
        <f>Q69+Q70+Q71</f>
        <v>720806</v>
      </c>
      <c r="R67" s="382"/>
      <c r="S67" s="382">
        <f>T67</f>
        <v>720806</v>
      </c>
      <c r="T67" s="382">
        <f>T69+T70+T71</f>
        <v>720806</v>
      </c>
      <c r="U67" s="382"/>
      <c r="V67" s="396"/>
    </row>
    <row r="68" spans="1:23" ht="12.75" customHeight="1">
      <c r="A68" s="8"/>
      <c r="B68" s="18" t="s">
        <v>4</v>
      </c>
      <c r="C68" s="19"/>
      <c r="D68" s="51"/>
      <c r="E68" s="51"/>
      <c r="F68" s="58"/>
      <c r="G68" s="19"/>
      <c r="H68" s="64"/>
      <c r="I68" s="19"/>
      <c r="J68" s="16"/>
      <c r="K68" s="16"/>
      <c r="L68" s="20"/>
      <c r="M68" s="16"/>
      <c r="N68" s="16"/>
      <c r="O68" s="16"/>
      <c r="P68" s="20"/>
      <c r="Q68" s="20"/>
      <c r="R68" s="20"/>
      <c r="S68" s="20"/>
      <c r="T68" s="20"/>
      <c r="U68" s="20"/>
      <c r="V68" s="205"/>
    </row>
    <row r="69" spans="1:23" ht="22.5" customHeight="1">
      <c r="A69" s="8" t="s">
        <v>99</v>
      </c>
      <c r="B69" s="21" t="s">
        <v>100</v>
      </c>
      <c r="C69" s="19" t="s">
        <v>8</v>
      </c>
      <c r="D69" s="51">
        <f t="shared" si="3"/>
        <v>104178.3</v>
      </c>
      <c r="E69" s="51">
        <v>104178.3</v>
      </c>
      <c r="F69" s="51">
        <v>0</v>
      </c>
      <c r="G69" s="51">
        <f>H69</f>
        <v>104800</v>
      </c>
      <c r="H69" s="64">
        <v>104800</v>
      </c>
      <c r="I69" s="19">
        <v>0</v>
      </c>
      <c r="J69" s="16">
        <f t="shared" si="5"/>
        <v>104800</v>
      </c>
      <c r="K69" s="16">
        <v>104800</v>
      </c>
      <c r="L69" s="20"/>
      <c r="M69" s="16">
        <f t="shared" si="0"/>
        <v>0</v>
      </c>
      <c r="N69" s="16">
        <f t="shared" si="1"/>
        <v>0</v>
      </c>
      <c r="O69" s="16">
        <f t="shared" si="2"/>
        <v>0</v>
      </c>
      <c r="P69" s="16">
        <f>Q69</f>
        <v>114806</v>
      </c>
      <c r="Q69" s="16">
        <v>114806</v>
      </c>
      <c r="R69" s="20"/>
      <c r="S69" s="130">
        <f>T69</f>
        <v>114806</v>
      </c>
      <c r="T69" s="130">
        <v>114806</v>
      </c>
      <c r="U69" s="20"/>
      <c r="V69" s="205"/>
    </row>
    <row r="70" spans="1:23" ht="42.75" customHeight="1">
      <c r="A70" s="8" t="s">
        <v>101</v>
      </c>
      <c r="B70" s="21" t="s">
        <v>102</v>
      </c>
      <c r="C70" s="19" t="s">
        <v>8</v>
      </c>
      <c r="D70" s="51">
        <f t="shared" si="3"/>
        <v>594945.30000000005</v>
      </c>
      <c r="E70" s="51">
        <v>594945.30000000005</v>
      </c>
      <c r="F70" s="51">
        <v>0</v>
      </c>
      <c r="G70" s="51">
        <f>H70</f>
        <v>590500</v>
      </c>
      <c r="H70" s="64">
        <v>590500</v>
      </c>
      <c r="I70" s="19">
        <v>0</v>
      </c>
      <c r="J70" s="16">
        <f t="shared" si="5"/>
        <v>595210</v>
      </c>
      <c r="K70" s="16">
        <v>595210</v>
      </c>
      <c r="L70" s="20"/>
      <c r="M70" s="16">
        <f t="shared" si="0"/>
        <v>4710</v>
      </c>
      <c r="N70" s="16">
        <f t="shared" si="1"/>
        <v>4710</v>
      </c>
      <c r="O70" s="16">
        <f t="shared" si="2"/>
        <v>0</v>
      </c>
      <c r="P70" s="16">
        <f>Q70</f>
        <v>595000</v>
      </c>
      <c r="Q70" s="16">
        <v>595000</v>
      </c>
      <c r="R70" s="20"/>
      <c r="S70" s="130">
        <f>T70</f>
        <v>595000</v>
      </c>
      <c r="T70" s="130">
        <v>595000</v>
      </c>
      <c r="U70" s="20"/>
      <c r="V70" s="205"/>
    </row>
    <row r="71" spans="1:23" ht="12.75" customHeight="1">
      <c r="A71" s="8" t="s">
        <v>103</v>
      </c>
      <c r="B71" s="21" t="s">
        <v>104</v>
      </c>
      <c r="C71" s="19" t="s">
        <v>8</v>
      </c>
      <c r="D71" s="51">
        <f t="shared" si="3"/>
        <v>11108.4</v>
      </c>
      <c r="E71" s="51">
        <v>11108.4</v>
      </c>
      <c r="F71" s="51">
        <v>0</v>
      </c>
      <c r="G71" s="51">
        <f>H71</f>
        <v>11000</v>
      </c>
      <c r="H71" s="64">
        <v>11000</v>
      </c>
      <c r="I71" s="19">
        <v>0</v>
      </c>
      <c r="J71" s="16">
        <f t="shared" si="5"/>
        <v>11000</v>
      </c>
      <c r="K71" s="16">
        <v>11000</v>
      </c>
      <c r="L71" s="20"/>
      <c r="M71" s="16">
        <f t="shared" si="0"/>
        <v>0</v>
      </c>
      <c r="N71" s="16">
        <f t="shared" si="1"/>
        <v>0</v>
      </c>
      <c r="O71" s="16">
        <f t="shared" si="2"/>
        <v>0</v>
      </c>
      <c r="P71" s="16">
        <f>Q71</f>
        <v>11000</v>
      </c>
      <c r="Q71" s="16">
        <v>11000</v>
      </c>
      <c r="R71" s="20"/>
      <c r="S71" s="130">
        <f>T71</f>
        <v>11000</v>
      </c>
      <c r="T71" s="130">
        <v>11000</v>
      </c>
      <c r="U71" s="20"/>
      <c r="V71" s="205"/>
    </row>
    <row r="72" spans="1:23" s="5" customFormat="1" ht="45" customHeight="1">
      <c r="A72" s="378" t="s">
        <v>105</v>
      </c>
      <c r="B72" s="379" t="s">
        <v>404</v>
      </c>
      <c r="C72" s="391" t="s">
        <v>106</v>
      </c>
      <c r="D72" s="380">
        <f t="shared" si="3"/>
        <v>5695.4</v>
      </c>
      <c r="E72" s="380">
        <f>E74</f>
        <v>5695.4</v>
      </c>
      <c r="F72" s="380">
        <v>0</v>
      </c>
      <c r="G72" s="380">
        <f>H72</f>
        <v>5997</v>
      </c>
      <c r="H72" s="381">
        <f>H74</f>
        <v>5997</v>
      </c>
      <c r="I72" s="391">
        <v>0</v>
      </c>
      <c r="J72" s="382">
        <f t="shared" si="5"/>
        <v>5997</v>
      </c>
      <c r="K72" s="382">
        <f>K74</f>
        <v>5997</v>
      </c>
      <c r="L72" s="382"/>
      <c r="M72" s="382">
        <f t="shared" si="0"/>
        <v>0</v>
      </c>
      <c r="N72" s="382">
        <f t="shared" si="1"/>
        <v>0</v>
      </c>
      <c r="O72" s="382">
        <f t="shared" si="2"/>
        <v>0</v>
      </c>
      <c r="P72" s="382">
        <f>Q72</f>
        <v>5997</v>
      </c>
      <c r="Q72" s="382">
        <f>Q74</f>
        <v>5997</v>
      </c>
      <c r="R72" s="382"/>
      <c r="S72" s="382">
        <f>T72</f>
        <v>5997</v>
      </c>
      <c r="T72" s="382">
        <f>T74</f>
        <v>5997</v>
      </c>
      <c r="U72" s="382"/>
      <c r="V72" s="420" t="s">
        <v>516</v>
      </c>
      <c r="W72" s="258"/>
    </row>
    <row r="73" spans="1:23" ht="12.75" customHeight="1">
      <c r="A73" s="8"/>
      <c r="B73" s="18" t="s">
        <v>4</v>
      </c>
      <c r="C73" s="19"/>
      <c r="D73" s="51"/>
      <c r="E73" s="51"/>
      <c r="F73" s="58"/>
      <c r="G73" s="19"/>
      <c r="H73" s="64"/>
      <c r="I73" s="19"/>
      <c r="J73" s="16"/>
      <c r="K73" s="16"/>
      <c r="L73" s="20"/>
      <c r="M73" s="16"/>
      <c r="N73" s="16"/>
      <c r="O73" s="16"/>
      <c r="P73" s="20"/>
      <c r="Q73" s="20"/>
      <c r="R73" s="20"/>
      <c r="S73" s="20"/>
      <c r="T73" s="20"/>
      <c r="U73" s="20"/>
      <c r="V73" s="421"/>
    </row>
    <row r="74" spans="1:23" ht="75.75" customHeight="1">
      <c r="A74" s="8" t="s">
        <v>107</v>
      </c>
      <c r="B74" s="21" t="s">
        <v>108</v>
      </c>
      <c r="C74" s="19"/>
      <c r="D74" s="51">
        <f t="shared" si="3"/>
        <v>5695.4</v>
      </c>
      <c r="E74" s="51">
        <v>5695.4</v>
      </c>
      <c r="F74" s="51">
        <v>0</v>
      </c>
      <c r="G74" s="51">
        <f>H74</f>
        <v>5997</v>
      </c>
      <c r="H74" s="64">
        <v>5997</v>
      </c>
      <c r="I74" s="19">
        <v>0</v>
      </c>
      <c r="J74" s="16">
        <f t="shared" si="5"/>
        <v>5997</v>
      </c>
      <c r="K74" s="16">
        <v>5997</v>
      </c>
      <c r="L74" s="20"/>
      <c r="M74" s="16">
        <f t="shared" si="0"/>
        <v>0</v>
      </c>
      <c r="N74" s="16">
        <f t="shared" si="1"/>
        <v>0</v>
      </c>
      <c r="O74" s="16">
        <f t="shared" si="2"/>
        <v>0</v>
      </c>
      <c r="P74" s="16">
        <f>Q74</f>
        <v>5997</v>
      </c>
      <c r="Q74" s="16">
        <v>5997</v>
      </c>
      <c r="R74" s="20"/>
      <c r="S74" s="130">
        <f>T74</f>
        <v>5997</v>
      </c>
      <c r="T74" s="130">
        <v>5997</v>
      </c>
      <c r="U74" s="20"/>
      <c r="V74" s="421"/>
      <c r="W74" s="259"/>
    </row>
    <row r="75" spans="1:23" s="5" customFormat="1" ht="27" customHeight="1">
      <c r="A75" s="378" t="s">
        <v>109</v>
      </c>
      <c r="B75" s="379" t="s">
        <v>405</v>
      </c>
      <c r="C75" s="391" t="s">
        <v>110</v>
      </c>
      <c r="D75" s="380">
        <f t="shared" si="3"/>
        <v>230473.3</v>
      </c>
      <c r="E75" s="380">
        <f>E77+E96</f>
        <v>230473.3</v>
      </c>
      <c r="F75" s="380">
        <v>0</v>
      </c>
      <c r="G75" s="380">
        <f>H75</f>
        <v>239826.6</v>
      </c>
      <c r="H75" s="381">
        <f>H77+H96</f>
        <v>239826.6</v>
      </c>
      <c r="I75" s="397">
        <v>0</v>
      </c>
      <c r="J75" s="382">
        <f t="shared" si="5"/>
        <v>238826.6</v>
      </c>
      <c r="K75" s="382">
        <f>K77+K96</f>
        <v>238826.6</v>
      </c>
      <c r="L75" s="382"/>
      <c r="M75" s="382">
        <f t="shared" si="0"/>
        <v>-1000</v>
      </c>
      <c r="N75" s="382">
        <f t="shared" si="1"/>
        <v>-1000</v>
      </c>
      <c r="O75" s="382">
        <f t="shared" si="2"/>
        <v>0</v>
      </c>
      <c r="P75" s="382">
        <f>Q75</f>
        <v>237230.40000000002</v>
      </c>
      <c r="Q75" s="382">
        <f>Q77+Q96</f>
        <v>237230.40000000002</v>
      </c>
      <c r="R75" s="382"/>
      <c r="S75" s="382">
        <f>T75</f>
        <v>246260.8</v>
      </c>
      <c r="T75" s="382">
        <f>T77+T96</f>
        <v>246260.8</v>
      </c>
      <c r="U75" s="382"/>
      <c r="V75" s="420" t="s">
        <v>530</v>
      </c>
    </row>
    <row r="76" spans="1:23" ht="12.75" customHeight="1">
      <c r="A76" s="8"/>
      <c r="B76" s="18" t="s">
        <v>4</v>
      </c>
      <c r="C76" s="19"/>
      <c r="D76" s="51"/>
      <c r="E76" s="51"/>
      <c r="F76" s="58"/>
      <c r="G76" s="19"/>
      <c r="H76" s="64"/>
      <c r="I76" s="19"/>
      <c r="J76" s="16"/>
      <c r="K76" s="16"/>
      <c r="L76" s="20"/>
      <c r="M76" s="16"/>
      <c r="N76" s="16"/>
      <c r="O76" s="16"/>
      <c r="P76" s="20"/>
      <c r="Q76" s="20"/>
      <c r="R76" s="20"/>
      <c r="S76" s="20"/>
      <c r="T76" s="20"/>
      <c r="U76" s="20"/>
      <c r="V76" s="421"/>
    </row>
    <row r="77" spans="1:23" ht="75.75" customHeight="1">
      <c r="A77" s="8" t="s">
        <v>111</v>
      </c>
      <c r="B77" s="18" t="s">
        <v>406</v>
      </c>
      <c r="C77" s="19" t="s">
        <v>8</v>
      </c>
      <c r="D77" s="51">
        <f t="shared" si="3"/>
        <v>216795.5</v>
      </c>
      <c r="E77" s="51">
        <f>E81+E82+E83+E85+E88+E89+E93</f>
        <v>216795.5</v>
      </c>
      <c r="F77" s="51">
        <v>0</v>
      </c>
      <c r="G77" s="51">
        <f>H77</f>
        <v>224826.6</v>
      </c>
      <c r="H77" s="64">
        <f>H79+H80+H81+H82+H83+H84+H85+H86+H88+H89+H90+H91+H92+H93</f>
        <v>224826.6</v>
      </c>
      <c r="I77" s="19">
        <v>0</v>
      </c>
      <c r="J77" s="16">
        <f t="shared" si="5"/>
        <v>223826.6</v>
      </c>
      <c r="K77" s="16">
        <f>K79+K80+K81+K82+K83+K84+K85+K88+K89+K90+K91+K92+K93</f>
        <v>223826.6</v>
      </c>
      <c r="L77" s="20"/>
      <c r="M77" s="16">
        <f t="shared" ref="M77:M112" si="11">J77-G77</f>
        <v>-1000</v>
      </c>
      <c r="N77" s="16">
        <f t="shared" ref="N77:N112" si="12">K77-H77</f>
        <v>-1000</v>
      </c>
      <c r="O77" s="16">
        <f t="shared" ref="O77:O112" si="13">L77-I77</f>
        <v>0</v>
      </c>
      <c r="P77" s="16">
        <f>Q77</f>
        <v>222230.40000000002</v>
      </c>
      <c r="Q77" s="16">
        <f>Q81+Q83+Q85+Q88+Q89+Q93</f>
        <v>222230.40000000002</v>
      </c>
      <c r="R77" s="20"/>
      <c r="S77" s="130">
        <f>T77</f>
        <v>233760.8</v>
      </c>
      <c r="T77" s="130">
        <f>T81+T83+T85+T88+T89+T93</f>
        <v>233760.8</v>
      </c>
      <c r="U77" s="20"/>
      <c r="V77" s="421"/>
    </row>
    <row r="78" spans="1:23" ht="12" customHeight="1">
      <c r="A78" s="8"/>
      <c r="B78" s="21" t="s">
        <v>4</v>
      </c>
      <c r="C78" s="19"/>
      <c r="D78" s="51"/>
      <c r="E78" s="51"/>
      <c r="F78" s="51"/>
      <c r="G78" s="19"/>
      <c r="H78" s="64"/>
      <c r="I78" s="19"/>
      <c r="J78" s="16"/>
      <c r="K78" s="16"/>
      <c r="L78" s="20"/>
      <c r="M78" s="16"/>
      <c r="N78" s="16"/>
      <c r="O78" s="16"/>
      <c r="P78" s="20"/>
      <c r="Q78" s="20"/>
      <c r="R78" s="20"/>
      <c r="S78" s="20"/>
      <c r="T78" s="20"/>
      <c r="U78" s="20"/>
      <c r="V78" s="48"/>
    </row>
    <row r="79" spans="1:23" ht="59.25" customHeight="1">
      <c r="A79" s="8" t="s">
        <v>112</v>
      </c>
      <c r="B79" s="18" t="s">
        <v>113</v>
      </c>
      <c r="C79" s="19" t="s">
        <v>8</v>
      </c>
      <c r="D79" s="51">
        <f t="shared" si="3"/>
        <v>0</v>
      </c>
      <c r="E79" s="51">
        <v>0</v>
      </c>
      <c r="F79" s="51"/>
      <c r="G79" s="51">
        <f t="shared" ref="G79:G86" si="14">H79</f>
        <v>140</v>
      </c>
      <c r="H79" s="64">
        <v>140</v>
      </c>
      <c r="I79" s="19"/>
      <c r="J79" s="16">
        <f t="shared" si="5"/>
        <v>140</v>
      </c>
      <c r="K79" s="16">
        <v>140</v>
      </c>
      <c r="L79" s="20"/>
      <c r="M79" s="16">
        <f t="shared" si="11"/>
        <v>0</v>
      </c>
      <c r="N79" s="16">
        <f t="shared" si="12"/>
        <v>0</v>
      </c>
      <c r="O79" s="16">
        <f t="shared" si="13"/>
        <v>0</v>
      </c>
      <c r="P79" s="130">
        <f>Q79</f>
        <v>140</v>
      </c>
      <c r="Q79" s="130">
        <v>140</v>
      </c>
      <c r="R79" s="20"/>
      <c r="S79" s="130">
        <f>T79</f>
        <v>140</v>
      </c>
      <c r="T79" s="130">
        <v>140</v>
      </c>
      <c r="U79" s="20"/>
      <c r="V79" s="48"/>
    </row>
    <row r="80" spans="1:23" ht="64.5" customHeight="1">
      <c r="A80" s="8" t="s">
        <v>114</v>
      </c>
      <c r="B80" s="18" t="s">
        <v>115</v>
      </c>
      <c r="C80" s="19" t="s">
        <v>8</v>
      </c>
      <c r="D80" s="51">
        <f t="shared" si="3"/>
        <v>0</v>
      </c>
      <c r="E80" s="51">
        <v>0</v>
      </c>
      <c r="F80" s="51"/>
      <c r="G80" s="51">
        <f t="shared" si="14"/>
        <v>70</v>
      </c>
      <c r="H80" s="64">
        <v>70</v>
      </c>
      <c r="I80" s="19"/>
      <c r="J80" s="16">
        <f t="shared" si="5"/>
        <v>70</v>
      </c>
      <c r="K80" s="16">
        <v>70</v>
      </c>
      <c r="L80" s="20"/>
      <c r="M80" s="16">
        <f t="shared" si="11"/>
        <v>0</v>
      </c>
      <c r="N80" s="16">
        <f t="shared" si="12"/>
        <v>0</v>
      </c>
      <c r="O80" s="16">
        <f t="shared" si="13"/>
        <v>0</v>
      </c>
      <c r="P80" s="130">
        <f>Q80</f>
        <v>0</v>
      </c>
      <c r="Q80" s="130">
        <v>0</v>
      </c>
      <c r="R80" s="20"/>
      <c r="S80" s="130">
        <f>T80</f>
        <v>0</v>
      </c>
      <c r="T80" s="130">
        <v>0</v>
      </c>
      <c r="U80" s="20"/>
      <c r="V80" s="48"/>
    </row>
    <row r="81" spans="1:22" ht="45" customHeight="1">
      <c r="A81" s="8" t="s">
        <v>116</v>
      </c>
      <c r="B81" s="18" t="s">
        <v>117</v>
      </c>
      <c r="C81" s="19" t="s">
        <v>8</v>
      </c>
      <c r="D81" s="51">
        <f t="shared" si="3"/>
        <v>260</v>
      </c>
      <c r="E81" s="51">
        <v>260</v>
      </c>
      <c r="F81" s="51">
        <v>0</v>
      </c>
      <c r="G81" s="51">
        <f t="shared" si="14"/>
        <v>180</v>
      </c>
      <c r="H81" s="64">
        <v>180</v>
      </c>
      <c r="I81" s="19">
        <v>0</v>
      </c>
      <c r="J81" s="16">
        <f t="shared" si="5"/>
        <v>180</v>
      </c>
      <c r="K81" s="16">
        <v>180</v>
      </c>
      <c r="L81" s="20"/>
      <c r="M81" s="16">
        <f t="shared" si="11"/>
        <v>0</v>
      </c>
      <c r="N81" s="16">
        <f t="shared" si="12"/>
        <v>0</v>
      </c>
      <c r="O81" s="16">
        <f t="shared" si="13"/>
        <v>0</v>
      </c>
      <c r="P81" s="16">
        <f>Q81</f>
        <v>250</v>
      </c>
      <c r="Q81" s="16">
        <v>250</v>
      </c>
      <c r="R81" s="20"/>
      <c r="S81" s="130">
        <f>T81</f>
        <v>250</v>
      </c>
      <c r="T81" s="130">
        <v>250</v>
      </c>
      <c r="U81" s="20"/>
      <c r="V81" s="48"/>
    </row>
    <row r="82" spans="1:22" ht="54.75" customHeight="1">
      <c r="A82" s="8">
        <v>13504</v>
      </c>
      <c r="B82" s="18" t="s">
        <v>480</v>
      </c>
      <c r="C82" s="19"/>
      <c r="D82" s="51">
        <f>E82</f>
        <v>30</v>
      </c>
      <c r="E82" s="51">
        <v>30</v>
      </c>
      <c r="F82" s="51"/>
      <c r="G82" s="51">
        <f t="shared" si="14"/>
        <v>60</v>
      </c>
      <c r="H82" s="64">
        <v>60</v>
      </c>
      <c r="I82" s="19"/>
      <c r="J82" s="16">
        <f>K82</f>
        <v>60</v>
      </c>
      <c r="K82" s="16">
        <v>60</v>
      </c>
      <c r="L82" s="20"/>
      <c r="M82" s="16">
        <f t="shared" si="11"/>
        <v>0</v>
      </c>
      <c r="N82" s="16">
        <f t="shared" si="12"/>
        <v>0</v>
      </c>
      <c r="O82" s="16"/>
      <c r="P82" s="16">
        <f>Q82</f>
        <v>65</v>
      </c>
      <c r="Q82" s="16">
        <v>65</v>
      </c>
      <c r="R82" s="20"/>
      <c r="S82" s="130">
        <f>T82</f>
        <v>120</v>
      </c>
      <c r="T82" s="130">
        <v>120</v>
      </c>
      <c r="U82" s="20"/>
      <c r="V82" s="48"/>
    </row>
    <row r="83" spans="1:22" ht="25.5" customHeight="1">
      <c r="A83" s="8" t="s">
        <v>118</v>
      </c>
      <c r="B83" s="21" t="s">
        <v>119</v>
      </c>
      <c r="C83" s="19" t="s">
        <v>8</v>
      </c>
      <c r="D83" s="51">
        <f t="shared" ref="D83:D112" si="15">E83+F83</f>
        <v>255</v>
      </c>
      <c r="E83" s="51">
        <v>255</v>
      </c>
      <c r="F83" s="51">
        <v>0</v>
      </c>
      <c r="G83" s="51">
        <f t="shared" si="14"/>
        <v>235</v>
      </c>
      <c r="H83" s="64">
        <v>235</v>
      </c>
      <c r="I83" s="19">
        <v>0</v>
      </c>
      <c r="J83" s="16">
        <f t="shared" si="5"/>
        <v>235</v>
      </c>
      <c r="K83" s="16">
        <v>235</v>
      </c>
      <c r="L83" s="20"/>
      <c r="M83" s="16">
        <f t="shared" si="11"/>
        <v>0</v>
      </c>
      <c r="N83" s="16">
        <f t="shared" si="12"/>
        <v>0</v>
      </c>
      <c r="O83" s="16">
        <f t="shared" si="13"/>
        <v>0</v>
      </c>
      <c r="P83" s="16">
        <f>Q83</f>
        <v>235</v>
      </c>
      <c r="Q83" s="16">
        <v>235</v>
      </c>
      <c r="R83" s="20"/>
      <c r="S83" s="130">
        <f t="shared" ref="S83:S93" si="16">T83</f>
        <v>235</v>
      </c>
      <c r="T83" s="130">
        <v>235</v>
      </c>
      <c r="U83" s="20"/>
      <c r="V83" s="48"/>
    </row>
    <row r="84" spans="1:22" ht="33" customHeight="1">
      <c r="A84" s="8">
        <v>13506</v>
      </c>
      <c r="B84" s="21" t="s">
        <v>501</v>
      </c>
      <c r="C84" s="19"/>
      <c r="D84" s="51">
        <f>E84</f>
        <v>0</v>
      </c>
      <c r="E84" s="51">
        <v>0</v>
      </c>
      <c r="F84" s="51"/>
      <c r="G84" s="51">
        <f t="shared" si="14"/>
        <v>10</v>
      </c>
      <c r="H84" s="64">
        <v>10</v>
      </c>
      <c r="I84" s="19"/>
      <c r="J84" s="16">
        <f t="shared" si="5"/>
        <v>10</v>
      </c>
      <c r="K84" s="16">
        <v>10</v>
      </c>
      <c r="L84" s="20"/>
      <c r="M84" s="16">
        <f t="shared" si="11"/>
        <v>0</v>
      </c>
      <c r="N84" s="16">
        <f t="shared" si="12"/>
        <v>0</v>
      </c>
      <c r="O84" s="16"/>
      <c r="P84" s="16"/>
      <c r="Q84" s="16"/>
      <c r="R84" s="20"/>
      <c r="S84" s="130"/>
      <c r="T84" s="130"/>
      <c r="U84" s="20"/>
      <c r="V84" s="48"/>
    </row>
    <row r="85" spans="1:22" ht="35.25" customHeight="1">
      <c r="A85" s="8" t="s">
        <v>120</v>
      </c>
      <c r="B85" s="18" t="s">
        <v>121</v>
      </c>
      <c r="C85" s="19" t="s">
        <v>8</v>
      </c>
      <c r="D85" s="51">
        <f t="shared" si="15"/>
        <v>139865.1</v>
      </c>
      <c r="E85" s="51">
        <v>139865.1</v>
      </c>
      <c r="F85" s="51">
        <v>0</v>
      </c>
      <c r="G85" s="51">
        <f t="shared" si="14"/>
        <v>130000</v>
      </c>
      <c r="H85" s="64">
        <v>130000</v>
      </c>
      <c r="I85" s="19">
        <v>0</v>
      </c>
      <c r="J85" s="16">
        <f t="shared" si="5"/>
        <v>140000</v>
      </c>
      <c r="K85" s="16">
        <v>140000</v>
      </c>
      <c r="L85" s="20"/>
      <c r="M85" s="16">
        <f t="shared" si="11"/>
        <v>10000</v>
      </c>
      <c r="N85" s="16">
        <f t="shared" si="12"/>
        <v>10000</v>
      </c>
      <c r="O85" s="16">
        <f t="shared" si="13"/>
        <v>0</v>
      </c>
      <c r="P85" s="16">
        <f>Q85</f>
        <v>140000</v>
      </c>
      <c r="Q85" s="16">
        <v>140000</v>
      </c>
      <c r="R85" s="20"/>
      <c r="S85" s="130">
        <f t="shared" si="16"/>
        <v>140000</v>
      </c>
      <c r="T85" s="130">
        <v>140000</v>
      </c>
      <c r="U85" s="20"/>
      <c r="V85" s="48"/>
    </row>
    <row r="86" spans="1:22" ht="78" customHeight="1">
      <c r="A86" s="8" t="s">
        <v>122</v>
      </c>
      <c r="B86" s="18" t="s">
        <v>123</v>
      </c>
      <c r="C86" s="19" t="s">
        <v>8</v>
      </c>
      <c r="D86" s="51">
        <f t="shared" si="15"/>
        <v>0</v>
      </c>
      <c r="E86" s="51"/>
      <c r="F86" s="51">
        <v>0</v>
      </c>
      <c r="G86" s="15">
        <f t="shared" si="14"/>
        <v>0</v>
      </c>
      <c r="H86" s="64">
        <v>0</v>
      </c>
      <c r="I86" s="19">
        <v>0</v>
      </c>
      <c r="J86" s="16">
        <f t="shared" si="5"/>
        <v>0</v>
      </c>
      <c r="K86" s="16"/>
      <c r="L86" s="20"/>
      <c r="M86" s="16">
        <f t="shared" si="11"/>
        <v>0</v>
      </c>
      <c r="N86" s="16">
        <f t="shared" si="12"/>
        <v>0</v>
      </c>
      <c r="O86" s="16">
        <f t="shared" si="13"/>
        <v>0</v>
      </c>
      <c r="P86" s="16"/>
      <c r="Q86" s="16"/>
      <c r="R86" s="20"/>
      <c r="S86" s="130">
        <f t="shared" si="16"/>
        <v>0</v>
      </c>
      <c r="T86" s="130"/>
      <c r="U86" s="20"/>
      <c r="V86" s="48"/>
    </row>
    <row r="87" spans="1:22" ht="28.5" hidden="1" customHeight="1">
      <c r="A87" s="8" t="s">
        <v>124</v>
      </c>
      <c r="B87" s="18" t="s">
        <v>125</v>
      </c>
      <c r="C87" s="19" t="s">
        <v>8</v>
      </c>
      <c r="D87" s="51">
        <f t="shared" si="15"/>
        <v>0</v>
      </c>
      <c r="E87" s="51"/>
      <c r="F87" s="51">
        <v>0</v>
      </c>
      <c r="G87" s="15"/>
      <c r="H87" s="64"/>
      <c r="I87" s="19">
        <v>0</v>
      </c>
      <c r="J87" s="16">
        <f t="shared" si="5"/>
        <v>0</v>
      </c>
      <c r="K87" s="16"/>
      <c r="L87" s="20"/>
      <c r="M87" s="16">
        <f t="shared" si="11"/>
        <v>0</v>
      </c>
      <c r="N87" s="16">
        <f t="shared" si="12"/>
        <v>0</v>
      </c>
      <c r="O87" s="16">
        <f t="shared" si="13"/>
        <v>0</v>
      </c>
      <c r="P87" s="16"/>
      <c r="Q87" s="16"/>
      <c r="R87" s="20"/>
      <c r="S87" s="130">
        <f t="shared" si="16"/>
        <v>0</v>
      </c>
      <c r="T87" s="130"/>
      <c r="U87" s="20"/>
      <c r="V87" s="48"/>
    </row>
    <row r="88" spans="1:22" ht="23.25" customHeight="1">
      <c r="A88" s="8" t="s">
        <v>126</v>
      </c>
      <c r="B88" s="18" t="s">
        <v>127</v>
      </c>
      <c r="C88" s="19" t="s">
        <v>8</v>
      </c>
      <c r="D88" s="51">
        <f t="shared" si="15"/>
        <v>58459.7</v>
      </c>
      <c r="E88" s="51">
        <v>58459.7</v>
      </c>
      <c r="F88" s="51">
        <v>0</v>
      </c>
      <c r="G88" s="51">
        <f t="shared" ref="G88:G93" si="17">H88</f>
        <v>74351</v>
      </c>
      <c r="H88" s="64">
        <v>74351</v>
      </c>
      <c r="I88" s="19">
        <v>0</v>
      </c>
      <c r="J88" s="16">
        <f>K88</f>
        <v>63351</v>
      </c>
      <c r="K88" s="16">
        <v>63351</v>
      </c>
      <c r="L88" s="20"/>
      <c r="M88" s="16">
        <f t="shared" si="11"/>
        <v>-11000</v>
      </c>
      <c r="N88" s="16">
        <f t="shared" si="12"/>
        <v>-11000</v>
      </c>
      <c r="O88" s="16">
        <f t="shared" si="13"/>
        <v>0</v>
      </c>
      <c r="P88" s="16">
        <f t="shared" ref="P88:P93" si="18">Q88</f>
        <v>63305.2</v>
      </c>
      <c r="Q88" s="16">
        <v>63305.2</v>
      </c>
      <c r="R88" s="20"/>
      <c r="S88" s="130">
        <f t="shared" si="16"/>
        <v>74250</v>
      </c>
      <c r="T88" s="130">
        <v>74250</v>
      </c>
      <c r="U88" s="20"/>
      <c r="V88" s="48"/>
    </row>
    <row r="89" spans="1:22" ht="44.25" customHeight="1">
      <c r="A89" s="8" t="s">
        <v>128</v>
      </c>
      <c r="B89" s="18" t="s">
        <v>129</v>
      </c>
      <c r="C89" s="19" t="s">
        <v>8</v>
      </c>
      <c r="D89" s="51">
        <f t="shared" si="15"/>
        <v>17925.7</v>
      </c>
      <c r="E89" s="51">
        <v>17925.7</v>
      </c>
      <c r="F89" s="51">
        <v>0</v>
      </c>
      <c r="G89" s="51">
        <f t="shared" si="17"/>
        <v>19478.599999999999</v>
      </c>
      <c r="H89" s="64">
        <v>19478.599999999999</v>
      </c>
      <c r="I89" s="19">
        <v>0</v>
      </c>
      <c r="J89" s="16">
        <f t="shared" ref="J89:J112" si="19">K89</f>
        <v>19478.599999999999</v>
      </c>
      <c r="K89" s="16">
        <v>19478.599999999999</v>
      </c>
      <c r="L89" s="20"/>
      <c r="M89" s="16">
        <f t="shared" si="11"/>
        <v>0</v>
      </c>
      <c r="N89" s="16">
        <f t="shared" si="12"/>
        <v>0</v>
      </c>
      <c r="O89" s="16">
        <f t="shared" si="13"/>
        <v>0</v>
      </c>
      <c r="P89" s="16">
        <f t="shared" si="18"/>
        <v>18438.2</v>
      </c>
      <c r="Q89" s="16">
        <v>18438.2</v>
      </c>
      <c r="R89" s="20"/>
      <c r="S89" s="130">
        <f t="shared" si="16"/>
        <v>19023.8</v>
      </c>
      <c r="T89" s="130">
        <v>19023.8</v>
      </c>
      <c r="U89" s="20"/>
      <c r="V89" s="48"/>
    </row>
    <row r="90" spans="1:22" ht="79.5" customHeight="1">
      <c r="A90" s="8">
        <v>13515</v>
      </c>
      <c r="B90" s="232" t="s">
        <v>502</v>
      </c>
      <c r="C90" s="19"/>
      <c r="D90" s="51">
        <f>E90</f>
        <v>0</v>
      </c>
      <c r="E90" s="51">
        <v>0</v>
      </c>
      <c r="F90" s="51"/>
      <c r="G90" s="51">
        <f t="shared" si="17"/>
        <v>300</v>
      </c>
      <c r="H90" s="64">
        <v>300</v>
      </c>
      <c r="I90" s="19"/>
      <c r="J90" s="16">
        <f t="shared" si="19"/>
        <v>300</v>
      </c>
      <c r="K90" s="16">
        <v>300</v>
      </c>
      <c r="L90" s="20"/>
      <c r="M90" s="16">
        <f t="shared" si="11"/>
        <v>0</v>
      </c>
      <c r="N90" s="16">
        <f t="shared" si="12"/>
        <v>0</v>
      </c>
      <c r="O90" s="16"/>
      <c r="P90" s="130">
        <f t="shared" si="18"/>
        <v>300</v>
      </c>
      <c r="Q90" s="130">
        <v>300</v>
      </c>
      <c r="R90" s="20"/>
      <c r="S90" s="130">
        <f t="shared" si="16"/>
        <v>300</v>
      </c>
      <c r="T90" s="130">
        <v>300</v>
      </c>
      <c r="U90" s="20"/>
      <c r="V90" s="48"/>
    </row>
    <row r="91" spans="1:22" ht="36.75" customHeight="1">
      <c r="A91" s="8" t="s">
        <v>130</v>
      </c>
      <c r="B91" s="18" t="s">
        <v>131</v>
      </c>
      <c r="C91" s="19" t="s">
        <v>8</v>
      </c>
      <c r="D91" s="51">
        <f>E91</f>
        <v>0</v>
      </c>
      <c r="E91" s="51">
        <v>0</v>
      </c>
      <c r="F91" s="51">
        <v>0</v>
      </c>
      <c r="G91" s="15">
        <f t="shared" si="17"/>
        <v>0</v>
      </c>
      <c r="H91" s="64">
        <v>0</v>
      </c>
      <c r="I91" s="19">
        <v>0</v>
      </c>
      <c r="J91" s="16">
        <f t="shared" si="19"/>
        <v>0</v>
      </c>
      <c r="K91" s="16">
        <v>0</v>
      </c>
      <c r="L91" s="20"/>
      <c r="M91" s="16">
        <f t="shared" si="11"/>
        <v>0</v>
      </c>
      <c r="N91" s="16">
        <f t="shared" si="12"/>
        <v>0</v>
      </c>
      <c r="O91" s="16">
        <f t="shared" si="13"/>
        <v>0</v>
      </c>
      <c r="P91" s="130">
        <f t="shared" si="18"/>
        <v>0</v>
      </c>
      <c r="Q91" s="130">
        <v>0</v>
      </c>
      <c r="R91" s="20"/>
      <c r="S91" s="130">
        <f t="shared" si="16"/>
        <v>0</v>
      </c>
      <c r="T91" s="130">
        <v>0</v>
      </c>
      <c r="U91" s="20"/>
      <c r="V91" s="48"/>
    </row>
    <row r="92" spans="1:22" ht="63.75" customHeight="1">
      <c r="A92" s="8" t="s">
        <v>132</v>
      </c>
      <c r="B92" s="18" t="s">
        <v>133</v>
      </c>
      <c r="C92" s="19" t="s">
        <v>8</v>
      </c>
      <c r="D92" s="51">
        <f>E92</f>
        <v>0</v>
      </c>
      <c r="E92" s="51">
        <v>0</v>
      </c>
      <c r="F92" s="51">
        <v>0</v>
      </c>
      <c r="G92" s="15">
        <f t="shared" si="17"/>
        <v>0</v>
      </c>
      <c r="H92" s="64">
        <v>0</v>
      </c>
      <c r="I92" s="19">
        <v>0</v>
      </c>
      <c r="J92" s="16">
        <f t="shared" si="19"/>
        <v>0</v>
      </c>
      <c r="K92" s="16">
        <v>0</v>
      </c>
      <c r="L92" s="20"/>
      <c r="M92" s="16">
        <f t="shared" si="11"/>
        <v>0</v>
      </c>
      <c r="N92" s="16">
        <f t="shared" si="12"/>
        <v>0</v>
      </c>
      <c r="O92" s="16">
        <f t="shared" si="13"/>
        <v>0</v>
      </c>
      <c r="P92" s="130">
        <f>Q92</f>
        <v>0</v>
      </c>
      <c r="Q92" s="130">
        <v>0</v>
      </c>
      <c r="R92" s="20"/>
      <c r="S92" s="130">
        <f t="shared" si="16"/>
        <v>0</v>
      </c>
      <c r="T92" s="130">
        <v>0</v>
      </c>
      <c r="U92" s="20"/>
      <c r="V92" s="48"/>
    </row>
    <row r="93" spans="1:22" ht="24" customHeight="1">
      <c r="A93" s="8" t="s">
        <v>134</v>
      </c>
      <c r="B93" s="21" t="s">
        <v>135</v>
      </c>
      <c r="C93" s="19" t="s">
        <v>8</v>
      </c>
      <c r="D93" s="51">
        <f t="shared" si="15"/>
        <v>0</v>
      </c>
      <c r="E93" s="51">
        <v>0</v>
      </c>
      <c r="F93" s="51">
        <v>0</v>
      </c>
      <c r="G93" s="51">
        <f t="shared" si="17"/>
        <v>2</v>
      </c>
      <c r="H93" s="64">
        <v>2</v>
      </c>
      <c r="I93" s="19">
        <v>0</v>
      </c>
      <c r="J93" s="16">
        <f t="shared" si="19"/>
        <v>2</v>
      </c>
      <c r="K93" s="16">
        <v>2</v>
      </c>
      <c r="L93" s="20"/>
      <c r="M93" s="16">
        <f t="shared" si="11"/>
        <v>0</v>
      </c>
      <c r="N93" s="16">
        <f t="shared" si="12"/>
        <v>0</v>
      </c>
      <c r="O93" s="16">
        <f t="shared" si="13"/>
        <v>0</v>
      </c>
      <c r="P93" s="16">
        <f t="shared" si="18"/>
        <v>2</v>
      </c>
      <c r="Q93" s="16">
        <v>2</v>
      </c>
      <c r="R93" s="20"/>
      <c r="S93" s="130">
        <f t="shared" si="16"/>
        <v>2</v>
      </c>
      <c r="T93" s="130">
        <v>2</v>
      </c>
      <c r="U93" s="20"/>
      <c r="V93" s="48"/>
    </row>
    <row r="94" spans="1:22" ht="12.75" hidden="1" customHeight="1">
      <c r="A94" s="8" t="s">
        <v>136</v>
      </c>
      <c r="B94" s="18" t="s">
        <v>137</v>
      </c>
      <c r="C94" s="19" t="s">
        <v>8</v>
      </c>
      <c r="D94" s="51">
        <f t="shared" si="15"/>
        <v>0</v>
      </c>
      <c r="E94" s="51"/>
      <c r="F94" s="51">
        <v>0</v>
      </c>
      <c r="G94" s="15"/>
      <c r="H94" s="64"/>
      <c r="I94" s="19">
        <v>0</v>
      </c>
      <c r="J94" s="16">
        <f t="shared" si="19"/>
        <v>0</v>
      </c>
      <c r="K94" s="16"/>
      <c r="L94" s="20"/>
      <c r="M94" s="16">
        <f t="shared" si="11"/>
        <v>0</v>
      </c>
      <c r="N94" s="16">
        <f t="shared" si="12"/>
        <v>0</v>
      </c>
      <c r="O94" s="16">
        <f t="shared" si="13"/>
        <v>0</v>
      </c>
      <c r="P94" s="16"/>
      <c r="Q94" s="16"/>
      <c r="R94" s="20"/>
      <c r="S94" s="130"/>
      <c r="T94" s="130"/>
      <c r="U94" s="20"/>
      <c r="V94" s="48"/>
    </row>
    <row r="95" spans="1:22" ht="0.75" hidden="1" customHeight="1">
      <c r="A95" s="8" t="s">
        <v>138</v>
      </c>
      <c r="B95" s="21" t="s">
        <v>139</v>
      </c>
      <c r="C95" s="19" t="s">
        <v>8</v>
      </c>
      <c r="D95" s="51">
        <f t="shared" si="15"/>
        <v>0</v>
      </c>
      <c r="E95" s="51"/>
      <c r="F95" s="51">
        <v>0</v>
      </c>
      <c r="G95" s="15"/>
      <c r="H95" s="64"/>
      <c r="I95" s="19">
        <v>0</v>
      </c>
      <c r="J95" s="16">
        <f t="shared" si="19"/>
        <v>0</v>
      </c>
      <c r="K95" s="16"/>
      <c r="L95" s="20"/>
      <c r="M95" s="16">
        <f t="shared" si="11"/>
        <v>0</v>
      </c>
      <c r="N95" s="16">
        <f t="shared" si="12"/>
        <v>0</v>
      </c>
      <c r="O95" s="16">
        <f t="shared" si="13"/>
        <v>0</v>
      </c>
      <c r="P95" s="16"/>
      <c r="Q95" s="16"/>
      <c r="R95" s="20"/>
      <c r="S95" s="130"/>
      <c r="T95" s="130"/>
      <c r="U95" s="20"/>
      <c r="V95" s="48"/>
    </row>
    <row r="96" spans="1:22" ht="36.75" customHeight="1">
      <c r="A96" s="8" t="s">
        <v>140</v>
      </c>
      <c r="B96" s="21" t="s">
        <v>141</v>
      </c>
      <c r="C96" s="19" t="s">
        <v>8</v>
      </c>
      <c r="D96" s="51">
        <f t="shared" si="15"/>
        <v>13677.8</v>
      </c>
      <c r="E96" s="51">
        <v>13677.8</v>
      </c>
      <c r="F96" s="51">
        <v>0</v>
      </c>
      <c r="G96" s="51">
        <f>H96</f>
        <v>15000</v>
      </c>
      <c r="H96" s="64">
        <v>15000</v>
      </c>
      <c r="I96" s="19">
        <v>0</v>
      </c>
      <c r="J96" s="16">
        <f t="shared" si="19"/>
        <v>15000</v>
      </c>
      <c r="K96" s="16">
        <v>15000</v>
      </c>
      <c r="L96" s="20"/>
      <c r="M96" s="16">
        <f t="shared" si="11"/>
        <v>0</v>
      </c>
      <c r="N96" s="16">
        <f t="shared" si="12"/>
        <v>0</v>
      </c>
      <c r="O96" s="16">
        <f t="shared" si="13"/>
        <v>0</v>
      </c>
      <c r="P96" s="16">
        <f>Q96</f>
        <v>15000</v>
      </c>
      <c r="Q96" s="16">
        <v>15000</v>
      </c>
      <c r="R96" s="20"/>
      <c r="S96" s="130">
        <f>T96</f>
        <v>12500</v>
      </c>
      <c r="T96" s="130">
        <v>12500</v>
      </c>
      <c r="U96" s="20"/>
      <c r="V96" s="48"/>
    </row>
    <row r="97" spans="1:22" s="5" customFormat="1" ht="24" customHeight="1">
      <c r="A97" s="378" t="s">
        <v>142</v>
      </c>
      <c r="B97" s="398" t="s">
        <v>407</v>
      </c>
      <c r="C97" s="391" t="s">
        <v>143</v>
      </c>
      <c r="D97" s="380">
        <f t="shared" si="15"/>
        <v>20074.300000000003</v>
      </c>
      <c r="E97" s="380">
        <f>E99+E100</f>
        <v>20074.300000000003</v>
      </c>
      <c r="F97" s="380">
        <v>0</v>
      </c>
      <c r="G97" s="380">
        <f>H97</f>
        <v>10000</v>
      </c>
      <c r="H97" s="381">
        <f>H99+H100</f>
        <v>10000</v>
      </c>
      <c r="I97" s="397">
        <v>0</v>
      </c>
      <c r="J97" s="382">
        <f t="shared" si="19"/>
        <v>10000</v>
      </c>
      <c r="K97" s="382">
        <f>K99+K100</f>
        <v>10000</v>
      </c>
      <c r="L97" s="382"/>
      <c r="M97" s="382">
        <f t="shared" si="11"/>
        <v>0</v>
      </c>
      <c r="N97" s="382">
        <f t="shared" si="12"/>
        <v>0</v>
      </c>
      <c r="O97" s="382">
        <f t="shared" si="13"/>
        <v>0</v>
      </c>
      <c r="P97" s="382">
        <f>Q97</f>
        <v>10000</v>
      </c>
      <c r="Q97" s="382">
        <f>Q99+Q100</f>
        <v>10000</v>
      </c>
      <c r="R97" s="382"/>
      <c r="S97" s="382">
        <f>T97</f>
        <v>10000</v>
      </c>
      <c r="T97" s="382">
        <f>T99+T100</f>
        <v>10000</v>
      </c>
      <c r="U97" s="382"/>
      <c r="V97" s="383"/>
    </row>
    <row r="98" spans="1:22" ht="13.5" customHeight="1">
      <c r="A98" s="8"/>
      <c r="B98" s="21" t="s">
        <v>4</v>
      </c>
      <c r="C98" s="19"/>
      <c r="D98" s="51"/>
      <c r="E98" s="51"/>
      <c r="F98" s="58"/>
      <c r="G98" s="19"/>
      <c r="H98" s="64"/>
      <c r="I98" s="19"/>
      <c r="J98" s="16"/>
      <c r="K98" s="16"/>
      <c r="L98" s="20"/>
      <c r="M98" s="16"/>
      <c r="N98" s="16"/>
      <c r="O98" s="16"/>
      <c r="P98" s="20"/>
      <c r="Q98" s="20"/>
      <c r="R98" s="20"/>
      <c r="S98" s="20"/>
      <c r="T98" s="20"/>
      <c r="U98" s="20"/>
      <c r="V98" s="48"/>
    </row>
    <row r="99" spans="1:22" ht="45.75" customHeight="1">
      <c r="A99" s="8" t="s">
        <v>144</v>
      </c>
      <c r="B99" s="18" t="s">
        <v>145</v>
      </c>
      <c r="C99" s="19" t="s">
        <v>8</v>
      </c>
      <c r="D99" s="51">
        <f t="shared" si="15"/>
        <v>6622.6</v>
      </c>
      <c r="E99" s="51">
        <v>6622.6</v>
      </c>
      <c r="F99" s="51">
        <v>0</v>
      </c>
      <c r="G99" s="51">
        <f>H99</f>
        <v>5500</v>
      </c>
      <c r="H99" s="64">
        <v>5500</v>
      </c>
      <c r="I99" s="19">
        <v>0</v>
      </c>
      <c r="J99" s="16">
        <f t="shared" si="19"/>
        <v>5500</v>
      </c>
      <c r="K99" s="16">
        <v>5500</v>
      </c>
      <c r="L99" s="20"/>
      <c r="M99" s="16">
        <f t="shared" si="11"/>
        <v>0</v>
      </c>
      <c r="N99" s="16">
        <f t="shared" si="12"/>
        <v>0</v>
      </c>
      <c r="O99" s="16">
        <f t="shared" si="13"/>
        <v>0</v>
      </c>
      <c r="P99" s="16">
        <f>Q99</f>
        <v>4500</v>
      </c>
      <c r="Q99" s="16">
        <v>4500</v>
      </c>
      <c r="R99" s="20"/>
      <c r="S99" s="130">
        <f>T99</f>
        <v>5000</v>
      </c>
      <c r="T99" s="130">
        <v>5000</v>
      </c>
      <c r="U99" s="20"/>
      <c r="V99" s="48"/>
    </row>
    <row r="100" spans="1:22" ht="32.25" customHeight="1">
      <c r="A100" s="8" t="s">
        <v>146</v>
      </c>
      <c r="B100" s="18" t="s">
        <v>147</v>
      </c>
      <c r="C100" s="19" t="s">
        <v>8</v>
      </c>
      <c r="D100" s="51">
        <f t="shared" si="15"/>
        <v>13451.7</v>
      </c>
      <c r="E100" s="51">
        <v>13451.7</v>
      </c>
      <c r="F100" s="51">
        <v>0</v>
      </c>
      <c r="G100" s="51">
        <f>H100</f>
        <v>4500</v>
      </c>
      <c r="H100" s="64">
        <v>4500</v>
      </c>
      <c r="I100" s="19">
        <v>0</v>
      </c>
      <c r="J100" s="16">
        <f t="shared" si="19"/>
        <v>4500</v>
      </c>
      <c r="K100" s="16">
        <v>4500</v>
      </c>
      <c r="L100" s="20"/>
      <c r="M100" s="16">
        <f t="shared" si="11"/>
        <v>0</v>
      </c>
      <c r="N100" s="16">
        <f t="shared" si="12"/>
        <v>0</v>
      </c>
      <c r="O100" s="16">
        <f t="shared" si="13"/>
        <v>0</v>
      </c>
      <c r="P100" s="16">
        <f>Q100</f>
        <v>5500</v>
      </c>
      <c r="Q100" s="16">
        <v>5500</v>
      </c>
      <c r="R100" s="20"/>
      <c r="S100" s="130">
        <f>T100</f>
        <v>5000</v>
      </c>
      <c r="T100" s="130">
        <v>5000</v>
      </c>
      <c r="U100" s="20"/>
      <c r="V100" s="48"/>
    </row>
    <row r="101" spans="1:22" s="5" customFormat="1" ht="24.75" customHeight="1">
      <c r="A101" s="378" t="s">
        <v>148</v>
      </c>
      <c r="B101" s="379" t="s">
        <v>408</v>
      </c>
      <c r="C101" s="391" t="s">
        <v>149</v>
      </c>
      <c r="D101" s="380">
        <f t="shared" si="15"/>
        <v>30000</v>
      </c>
      <c r="E101" s="380">
        <f>E103</f>
        <v>30000</v>
      </c>
      <c r="F101" s="380">
        <v>0</v>
      </c>
      <c r="G101" s="380">
        <f>H101</f>
        <v>30000</v>
      </c>
      <c r="H101" s="381">
        <f>H103</f>
        <v>30000</v>
      </c>
      <c r="I101" s="391">
        <v>0</v>
      </c>
      <c r="J101" s="382">
        <f t="shared" si="19"/>
        <v>30000</v>
      </c>
      <c r="K101" s="382">
        <f>K103</f>
        <v>30000</v>
      </c>
      <c r="L101" s="382"/>
      <c r="M101" s="382">
        <f t="shared" si="11"/>
        <v>0</v>
      </c>
      <c r="N101" s="382">
        <f t="shared" si="12"/>
        <v>0</v>
      </c>
      <c r="O101" s="382">
        <f t="shared" si="13"/>
        <v>0</v>
      </c>
      <c r="P101" s="382">
        <f>Q101</f>
        <v>30000</v>
      </c>
      <c r="Q101" s="382">
        <f>Q103</f>
        <v>30000</v>
      </c>
      <c r="R101" s="382"/>
      <c r="S101" s="382">
        <f>T101</f>
        <v>30000</v>
      </c>
      <c r="T101" s="382">
        <f>T103</f>
        <v>30000</v>
      </c>
      <c r="U101" s="382"/>
      <c r="V101" s="383"/>
    </row>
    <row r="102" spans="1:22" ht="14.25" customHeight="1">
      <c r="A102" s="8"/>
      <c r="B102" s="21" t="s">
        <v>4</v>
      </c>
      <c r="C102" s="19"/>
      <c r="D102" s="51"/>
      <c r="E102" s="51"/>
      <c r="F102" s="58"/>
      <c r="G102" s="19"/>
      <c r="H102" s="64"/>
      <c r="I102" s="19"/>
      <c r="J102" s="16"/>
      <c r="K102" s="16"/>
      <c r="L102" s="20"/>
      <c r="M102" s="16"/>
      <c r="N102" s="16"/>
      <c r="O102" s="16"/>
      <c r="P102" s="20"/>
      <c r="Q102" s="20"/>
      <c r="R102" s="20"/>
      <c r="S102" s="20"/>
      <c r="T102" s="20"/>
      <c r="U102" s="20"/>
      <c r="V102" s="48"/>
    </row>
    <row r="103" spans="1:22" ht="63">
      <c r="A103" s="8" t="s">
        <v>150</v>
      </c>
      <c r="B103" s="18" t="s">
        <v>151</v>
      </c>
      <c r="C103" s="19" t="s">
        <v>8</v>
      </c>
      <c r="D103" s="51">
        <f t="shared" si="15"/>
        <v>30000</v>
      </c>
      <c r="E103" s="51">
        <v>30000</v>
      </c>
      <c r="F103" s="51">
        <v>0</v>
      </c>
      <c r="G103" s="51">
        <f>H103</f>
        <v>30000</v>
      </c>
      <c r="H103" s="64">
        <v>30000</v>
      </c>
      <c r="I103" s="19">
        <v>0</v>
      </c>
      <c r="J103" s="16">
        <f t="shared" si="19"/>
        <v>30000</v>
      </c>
      <c r="K103" s="16">
        <v>30000</v>
      </c>
      <c r="L103" s="20"/>
      <c r="M103" s="16">
        <f t="shared" si="11"/>
        <v>0</v>
      </c>
      <c r="N103" s="16">
        <f t="shared" si="12"/>
        <v>0</v>
      </c>
      <c r="O103" s="16">
        <f t="shared" si="13"/>
        <v>0</v>
      </c>
      <c r="P103" s="16">
        <f>Q103</f>
        <v>30000</v>
      </c>
      <c r="Q103" s="16">
        <v>30000</v>
      </c>
      <c r="R103" s="20"/>
      <c r="S103" s="130">
        <f>T103</f>
        <v>30000</v>
      </c>
      <c r="T103" s="130">
        <v>30000</v>
      </c>
      <c r="U103" s="20"/>
      <c r="V103" s="48"/>
    </row>
    <row r="104" spans="1:22" s="5" customFormat="1" ht="26.25" customHeight="1">
      <c r="A104" s="378" t="s">
        <v>152</v>
      </c>
      <c r="B104" s="379" t="s">
        <v>409</v>
      </c>
      <c r="C104" s="391" t="s">
        <v>153</v>
      </c>
      <c r="D104" s="380">
        <f t="shared" si="15"/>
        <v>433655.3</v>
      </c>
      <c r="E104" s="380">
        <v>0</v>
      </c>
      <c r="F104" s="380">
        <f>F106+F107</f>
        <v>433655.3</v>
      </c>
      <c r="G104" s="380">
        <f>I104</f>
        <v>120000</v>
      </c>
      <c r="H104" s="381"/>
      <c r="I104" s="380">
        <f>I107</f>
        <v>120000</v>
      </c>
      <c r="J104" s="382">
        <f>L104</f>
        <v>0</v>
      </c>
      <c r="K104" s="382"/>
      <c r="L104" s="382">
        <f>L107</f>
        <v>0</v>
      </c>
      <c r="M104" s="382">
        <f t="shared" si="11"/>
        <v>-120000</v>
      </c>
      <c r="N104" s="382">
        <f t="shared" si="12"/>
        <v>0</v>
      </c>
      <c r="O104" s="382">
        <f t="shared" si="13"/>
        <v>-120000</v>
      </c>
      <c r="P104" s="382">
        <f>R104</f>
        <v>300000</v>
      </c>
      <c r="Q104" s="382"/>
      <c r="R104" s="382">
        <f>R107</f>
        <v>300000</v>
      </c>
      <c r="S104" s="382">
        <f>U104</f>
        <v>300000</v>
      </c>
      <c r="T104" s="382"/>
      <c r="U104" s="382">
        <f>U107</f>
        <v>300000</v>
      </c>
      <c r="V104" s="383"/>
    </row>
    <row r="105" spans="1:22" ht="16.5" customHeight="1">
      <c r="A105" s="8"/>
      <c r="B105" s="21" t="s">
        <v>4</v>
      </c>
      <c r="C105" s="19"/>
      <c r="D105" s="51"/>
      <c r="E105" s="51"/>
      <c r="F105" s="58"/>
      <c r="G105" s="15"/>
      <c r="H105" s="64"/>
      <c r="I105" s="19"/>
      <c r="J105" s="16"/>
      <c r="K105" s="16"/>
      <c r="L105" s="20"/>
      <c r="M105" s="16"/>
      <c r="N105" s="16"/>
      <c r="O105" s="16"/>
      <c r="P105" s="20"/>
      <c r="Q105" s="20"/>
      <c r="R105" s="20"/>
      <c r="S105" s="20"/>
      <c r="T105" s="20"/>
      <c r="U105" s="20"/>
      <c r="V105" s="48"/>
    </row>
    <row r="106" spans="1:22" ht="73.5" customHeight="1">
      <c r="A106" s="8" t="s">
        <v>154</v>
      </c>
      <c r="B106" s="18" t="s">
        <v>155</v>
      </c>
      <c r="C106" s="19"/>
      <c r="D106" s="51">
        <f t="shared" si="15"/>
        <v>14328</v>
      </c>
      <c r="E106" s="51">
        <v>0</v>
      </c>
      <c r="F106" s="51">
        <v>14328</v>
      </c>
      <c r="G106" s="51">
        <f>I106</f>
        <v>0</v>
      </c>
      <c r="H106" s="64"/>
      <c r="I106" s="51">
        <v>0</v>
      </c>
      <c r="J106" s="16">
        <f t="shared" si="19"/>
        <v>0</v>
      </c>
      <c r="K106" s="20"/>
      <c r="L106" s="16">
        <v>0</v>
      </c>
      <c r="M106" s="16">
        <f t="shared" si="11"/>
        <v>0</v>
      </c>
      <c r="N106" s="16">
        <f t="shared" si="12"/>
        <v>0</v>
      </c>
      <c r="O106" s="16">
        <f t="shared" si="13"/>
        <v>0</v>
      </c>
      <c r="P106" s="16">
        <f>R106</f>
        <v>0</v>
      </c>
      <c r="Q106" s="16"/>
      <c r="R106" s="16">
        <v>0</v>
      </c>
      <c r="S106" s="130">
        <f>U106</f>
        <v>0</v>
      </c>
      <c r="T106" s="130"/>
      <c r="U106" s="130">
        <v>0</v>
      </c>
      <c r="V106" s="48"/>
    </row>
    <row r="107" spans="1:22" ht="73.5" customHeight="1">
      <c r="A107" s="8">
        <v>1382</v>
      </c>
      <c r="B107" s="18" t="s">
        <v>394</v>
      </c>
      <c r="C107" s="19"/>
      <c r="D107" s="51">
        <f>E107+F107</f>
        <v>419327.3</v>
      </c>
      <c r="E107" s="51">
        <v>0</v>
      </c>
      <c r="F107" s="51">
        <v>419327.3</v>
      </c>
      <c r="G107" s="51">
        <f>I107</f>
        <v>120000</v>
      </c>
      <c r="H107" s="64"/>
      <c r="I107" s="51">
        <v>120000</v>
      </c>
      <c r="J107" s="16">
        <f>L107</f>
        <v>0</v>
      </c>
      <c r="K107" s="130">
        <v>0</v>
      </c>
      <c r="L107" s="16">
        <v>0</v>
      </c>
      <c r="M107" s="16">
        <f t="shared" si="11"/>
        <v>-120000</v>
      </c>
      <c r="N107" s="16">
        <f t="shared" si="12"/>
        <v>0</v>
      </c>
      <c r="O107" s="16">
        <f t="shared" si="13"/>
        <v>-120000</v>
      </c>
      <c r="P107" s="16">
        <f>R107</f>
        <v>300000</v>
      </c>
      <c r="Q107" s="16"/>
      <c r="R107" s="16">
        <v>300000</v>
      </c>
      <c r="S107" s="130">
        <f>U107</f>
        <v>300000</v>
      </c>
      <c r="T107" s="130"/>
      <c r="U107" s="130">
        <v>300000</v>
      </c>
      <c r="V107" s="48"/>
    </row>
    <row r="108" spans="1:22" s="5" customFormat="1" ht="28.5" customHeight="1">
      <c r="A108" s="378" t="s">
        <v>156</v>
      </c>
      <c r="B108" s="379" t="s">
        <v>410</v>
      </c>
      <c r="C108" s="391" t="s">
        <v>157</v>
      </c>
      <c r="D108" s="380">
        <f>E108</f>
        <v>137385.9</v>
      </c>
      <c r="E108" s="380">
        <f>E112</f>
        <v>137385.9</v>
      </c>
      <c r="F108" s="380">
        <f>F111</f>
        <v>418200</v>
      </c>
      <c r="G108" s="380">
        <f>H108</f>
        <v>9000</v>
      </c>
      <c r="H108" s="381">
        <f>H112</f>
        <v>9000</v>
      </c>
      <c r="I108" s="391">
        <f>I111</f>
        <v>0</v>
      </c>
      <c r="J108" s="382">
        <f t="shared" si="19"/>
        <v>9500</v>
      </c>
      <c r="K108" s="382">
        <f>K112</f>
        <v>9500</v>
      </c>
      <c r="L108" s="382"/>
      <c r="M108" s="382">
        <f t="shared" si="11"/>
        <v>500</v>
      </c>
      <c r="N108" s="382">
        <f t="shared" si="12"/>
        <v>500</v>
      </c>
      <c r="O108" s="382">
        <f t="shared" si="13"/>
        <v>0</v>
      </c>
      <c r="P108" s="382">
        <f>Q108</f>
        <v>13000</v>
      </c>
      <c r="Q108" s="382">
        <f>Q112</f>
        <v>13000</v>
      </c>
      <c r="R108" s="382"/>
      <c r="S108" s="382">
        <f>T108</f>
        <v>13000</v>
      </c>
      <c r="T108" s="382">
        <f>T112</f>
        <v>13000</v>
      </c>
      <c r="U108" s="382"/>
      <c r="V108" s="383"/>
    </row>
    <row r="109" spans="1:22" ht="12.75" customHeight="1">
      <c r="A109" s="8"/>
      <c r="B109" s="18" t="s">
        <v>4</v>
      </c>
      <c r="C109" s="19"/>
      <c r="D109" s="51"/>
      <c r="E109" s="51"/>
      <c r="F109" s="58"/>
      <c r="G109" s="19"/>
      <c r="H109" s="64"/>
      <c r="I109" s="19"/>
      <c r="J109" s="16"/>
      <c r="K109" s="20"/>
      <c r="L109" s="20"/>
      <c r="M109" s="16"/>
      <c r="N109" s="16"/>
      <c r="O109" s="16"/>
      <c r="P109" s="20"/>
      <c r="Q109" s="20"/>
      <c r="R109" s="20"/>
      <c r="S109" s="20"/>
      <c r="T109" s="20"/>
      <c r="U109" s="20"/>
      <c r="V109" s="48"/>
    </row>
    <row r="110" spans="1:22" ht="26.25" hidden="1" customHeight="1">
      <c r="A110" s="8" t="s">
        <v>158</v>
      </c>
      <c r="B110" s="18" t="s">
        <v>159</v>
      </c>
      <c r="C110" s="19" t="s">
        <v>8</v>
      </c>
      <c r="D110" s="51">
        <f t="shared" si="15"/>
        <v>0</v>
      </c>
      <c r="E110" s="51"/>
      <c r="F110" s="58"/>
      <c r="G110" s="19"/>
      <c r="H110" s="64"/>
      <c r="I110" s="19"/>
      <c r="J110" s="16">
        <f t="shared" si="19"/>
        <v>0</v>
      </c>
      <c r="K110" s="20"/>
      <c r="L110" s="20"/>
      <c r="M110" s="16">
        <f t="shared" si="11"/>
        <v>0</v>
      </c>
      <c r="N110" s="16">
        <f t="shared" si="12"/>
        <v>0</v>
      </c>
      <c r="O110" s="16">
        <f t="shared" si="13"/>
        <v>0</v>
      </c>
      <c r="P110" s="20"/>
      <c r="Q110" s="20"/>
      <c r="R110" s="20"/>
      <c r="S110" s="20"/>
      <c r="T110" s="20"/>
      <c r="U110" s="20"/>
      <c r="V110" s="48"/>
    </row>
    <row r="111" spans="1:22" ht="22.5" customHeight="1">
      <c r="A111" s="8" t="s">
        <v>160</v>
      </c>
      <c r="B111" s="21" t="s">
        <v>161</v>
      </c>
      <c r="C111" s="19" t="s">
        <v>8</v>
      </c>
      <c r="D111" s="51">
        <f t="shared" si="15"/>
        <v>418200</v>
      </c>
      <c r="E111" s="51">
        <v>0</v>
      </c>
      <c r="F111" s="51">
        <v>418200</v>
      </c>
      <c r="G111" s="15">
        <f>I111</f>
        <v>0</v>
      </c>
      <c r="H111" s="64"/>
      <c r="I111" s="15">
        <v>0</v>
      </c>
      <c r="J111" s="16">
        <f>L111</f>
        <v>0</v>
      </c>
      <c r="K111" s="20"/>
      <c r="L111" s="16">
        <v>0</v>
      </c>
      <c r="M111" s="16">
        <f t="shared" si="11"/>
        <v>0</v>
      </c>
      <c r="N111" s="16">
        <f t="shared" si="12"/>
        <v>0</v>
      </c>
      <c r="O111" s="16">
        <f t="shared" si="13"/>
        <v>0</v>
      </c>
      <c r="P111" s="20"/>
      <c r="Q111" s="20"/>
      <c r="R111" s="20"/>
      <c r="S111" s="20"/>
      <c r="T111" s="20"/>
      <c r="U111" s="20"/>
      <c r="V111" s="48"/>
    </row>
    <row r="112" spans="1:22" ht="32.25" customHeight="1" thickBot="1">
      <c r="A112" s="36" t="s">
        <v>162</v>
      </c>
      <c r="B112" s="37" t="s">
        <v>163</v>
      </c>
      <c r="C112" s="24" t="s">
        <v>8</v>
      </c>
      <c r="D112" s="61">
        <f t="shared" si="15"/>
        <v>137385.9</v>
      </c>
      <c r="E112" s="61">
        <v>137385.9</v>
      </c>
      <c r="F112" s="61">
        <v>0</v>
      </c>
      <c r="G112" s="61">
        <f>H112</f>
        <v>9000</v>
      </c>
      <c r="H112" s="65">
        <v>9000</v>
      </c>
      <c r="I112" s="24"/>
      <c r="J112" s="129">
        <f t="shared" si="19"/>
        <v>9500</v>
      </c>
      <c r="K112" s="129">
        <v>9500</v>
      </c>
      <c r="L112" s="25"/>
      <c r="M112" s="129">
        <f t="shared" si="11"/>
        <v>500</v>
      </c>
      <c r="N112" s="129">
        <f t="shared" si="12"/>
        <v>500</v>
      </c>
      <c r="O112" s="129">
        <f t="shared" si="13"/>
        <v>0</v>
      </c>
      <c r="P112" s="129">
        <f>Q112</f>
        <v>13000</v>
      </c>
      <c r="Q112" s="129">
        <v>13000</v>
      </c>
      <c r="R112" s="25"/>
      <c r="S112" s="132">
        <f>T112</f>
        <v>13000</v>
      </c>
      <c r="T112" s="132">
        <v>13000</v>
      </c>
      <c r="U112" s="25"/>
      <c r="V112" s="49"/>
    </row>
    <row r="113" spans="1:21">
      <c r="A113" s="53"/>
      <c r="B113" s="27"/>
      <c r="C113" s="26"/>
      <c r="D113" s="56"/>
      <c r="E113" s="57"/>
      <c r="F113" s="26"/>
      <c r="G113" s="26"/>
      <c r="H113" s="66"/>
      <c r="I113" s="26"/>
      <c r="J113" s="131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1:21">
      <c r="A114" s="53"/>
      <c r="B114" s="27"/>
      <c r="C114" s="26"/>
      <c r="D114" s="56"/>
      <c r="E114" s="57"/>
      <c r="F114" s="26"/>
      <c r="G114" s="26"/>
      <c r="H114" s="66"/>
      <c r="I114" s="26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1:21">
      <c r="A115" s="53"/>
      <c r="B115" s="27"/>
      <c r="C115" s="26"/>
      <c r="D115" s="56"/>
      <c r="E115" s="57"/>
      <c r="F115" s="26"/>
      <c r="G115" s="26"/>
      <c r="H115" s="66"/>
      <c r="I115" s="26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9" spans="1:21">
      <c r="I119" s="230"/>
      <c r="J119" s="229"/>
      <c r="K119" s="231"/>
      <c r="L119" s="229"/>
      <c r="M119" s="229"/>
    </row>
    <row r="121" spans="1:21">
      <c r="J121" s="229"/>
      <c r="K121" s="229"/>
    </row>
  </sheetData>
  <mergeCells count="30">
    <mergeCell ref="V42:V45"/>
    <mergeCell ref="V59:V61"/>
    <mergeCell ref="V21:V24"/>
    <mergeCell ref="V46:V58"/>
    <mergeCell ref="A4:U4"/>
    <mergeCell ref="K6:L6"/>
    <mergeCell ref="J6:J7"/>
    <mergeCell ref="P6:P7"/>
    <mergeCell ref="Q6:R6"/>
    <mergeCell ref="G6:G7"/>
    <mergeCell ref="D6:D7"/>
    <mergeCell ref="D5:F5"/>
    <mergeCell ref="G5:I5"/>
    <mergeCell ref="B5:B7"/>
    <mergeCell ref="V13:V20"/>
    <mergeCell ref="M6:M7"/>
    <mergeCell ref="N6:O6"/>
    <mergeCell ref="T6:U6"/>
    <mergeCell ref="S6:S7"/>
    <mergeCell ref="V6:V7"/>
    <mergeCell ref="V75:V77"/>
    <mergeCell ref="V72:V74"/>
    <mergeCell ref="A5:A7"/>
    <mergeCell ref="J5:L5"/>
    <mergeCell ref="P5:R5"/>
    <mergeCell ref="S5:U5"/>
    <mergeCell ref="H6:I6"/>
    <mergeCell ref="M5:O5"/>
    <mergeCell ref="E6:F6"/>
    <mergeCell ref="C5:C7"/>
  </mergeCells>
  <pageMargins left="0.27559055118110237" right="0.19685039370078741" top="0.23622047244094491" bottom="0.19685039370078741" header="0.19685039370078741" footer="0.19685039370078741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zoomScale="120" zoomScaleNormal="120" workbookViewId="0">
      <pane xSplit="6" ySplit="8" topLeftCell="Q9" activePane="bottomRight" state="frozen"/>
      <selection activeCell="H14" sqref="H14"/>
      <selection pane="topRight" activeCell="H14" sqref="H14"/>
      <selection pane="bottomLeft" activeCell="H14" sqref="H14"/>
      <selection pane="bottomRight" activeCell="D12" sqref="D12"/>
    </sheetView>
  </sheetViews>
  <sheetFormatPr defaultRowHeight="10.5"/>
  <cols>
    <col min="1" max="1" width="7.5" style="2" customWidth="1"/>
    <col min="2" max="2" width="45" style="3" customWidth="1"/>
    <col min="3" max="3" width="6" style="2" customWidth="1"/>
    <col min="4" max="4" width="10.33203125" style="2" customWidth="1"/>
    <col min="5" max="5" width="12.1640625" style="2" customWidth="1"/>
    <col min="6" max="6" width="10.33203125" style="2" customWidth="1"/>
    <col min="7" max="7" width="9.33203125" style="2" customWidth="1"/>
    <col min="8" max="9" width="10.33203125" style="2" customWidth="1"/>
    <col min="10" max="10" width="11.6640625" style="1" customWidth="1"/>
    <col min="11" max="11" width="13.33203125" style="1" customWidth="1"/>
    <col min="12" max="16" width="12.33203125" style="1" customWidth="1"/>
    <col min="17" max="18" width="14.33203125" style="1" customWidth="1"/>
    <col min="19" max="19" width="13.1640625" style="1" customWidth="1"/>
    <col min="20" max="21" width="14.5" style="1" customWidth="1"/>
    <col min="22" max="22" width="25.33203125" customWidth="1"/>
  </cols>
  <sheetData>
    <row r="1" spans="1:22" ht="27" customHeight="1" thickBot="1">
      <c r="A1" s="449" t="s">
        <v>518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t="s">
        <v>541</v>
      </c>
    </row>
    <row r="2" spans="1:22" ht="21" customHeight="1">
      <c r="A2" s="447" t="s">
        <v>0</v>
      </c>
      <c r="B2" s="445" t="s">
        <v>479</v>
      </c>
      <c r="C2" s="450" t="s">
        <v>281</v>
      </c>
      <c r="D2" s="444" t="s">
        <v>519</v>
      </c>
      <c r="E2" s="444"/>
      <c r="F2" s="444"/>
      <c r="G2" s="444" t="s">
        <v>520</v>
      </c>
      <c r="H2" s="444"/>
      <c r="I2" s="444"/>
      <c r="J2" s="444" t="s">
        <v>164</v>
      </c>
      <c r="K2" s="444"/>
      <c r="L2" s="444"/>
      <c r="M2" s="443" t="s">
        <v>521</v>
      </c>
      <c r="N2" s="443"/>
      <c r="O2" s="443"/>
      <c r="P2" s="444" t="s">
        <v>481</v>
      </c>
      <c r="Q2" s="444"/>
      <c r="R2" s="444"/>
      <c r="S2" s="444" t="s">
        <v>522</v>
      </c>
      <c r="T2" s="444"/>
      <c r="U2" s="444"/>
      <c r="V2" s="402" t="s">
        <v>393</v>
      </c>
    </row>
    <row r="3" spans="1:22" ht="18" customHeight="1">
      <c r="A3" s="448"/>
      <c r="B3" s="446"/>
      <c r="C3" s="442"/>
      <c r="D3" s="442" t="s">
        <v>3</v>
      </c>
      <c r="E3" s="442" t="s">
        <v>4</v>
      </c>
      <c r="F3" s="442"/>
      <c r="G3" s="442" t="s">
        <v>3</v>
      </c>
      <c r="H3" s="442" t="s">
        <v>4</v>
      </c>
      <c r="I3" s="442"/>
      <c r="J3" s="442" t="s">
        <v>3</v>
      </c>
      <c r="K3" s="442" t="s">
        <v>4</v>
      </c>
      <c r="L3" s="442"/>
      <c r="M3" s="442" t="s">
        <v>3</v>
      </c>
      <c r="N3" s="442" t="s">
        <v>4</v>
      </c>
      <c r="O3" s="442"/>
      <c r="P3" s="442" t="s">
        <v>3</v>
      </c>
      <c r="Q3" s="442" t="s">
        <v>4</v>
      </c>
      <c r="R3" s="442"/>
      <c r="S3" s="442" t="s">
        <v>3</v>
      </c>
      <c r="T3" s="442" t="s">
        <v>4</v>
      </c>
      <c r="U3" s="442"/>
      <c r="V3" s="441" t="s">
        <v>529</v>
      </c>
    </row>
    <row r="4" spans="1:22" ht="35.25" customHeight="1">
      <c r="A4" s="448"/>
      <c r="B4" s="446"/>
      <c r="C4" s="442"/>
      <c r="D4" s="442"/>
      <c r="E4" s="403" t="s">
        <v>5</v>
      </c>
      <c r="F4" s="403" t="s">
        <v>6</v>
      </c>
      <c r="G4" s="442"/>
      <c r="H4" s="403" t="s">
        <v>5</v>
      </c>
      <c r="I4" s="403" t="s">
        <v>6</v>
      </c>
      <c r="J4" s="442"/>
      <c r="K4" s="403" t="s">
        <v>5</v>
      </c>
      <c r="L4" s="403" t="s">
        <v>6</v>
      </c>
      <c r="M4" s="442"/>
      <c r="N4" s="403" t="s">
        <v>5</v>
      </c>
      <c r="O4" s="403" t="s">
        <v>6</v>
      </c>
      <c r="P4" s="442"/>
      <c r="Q4" s="403" t="s">
        <v>5</v>
      </c>
      <c r="R4" s="403" t="s">
        <v>6</v>
      </c>
      <c r="S4" s="442"/>
      <c r="T4" s="403" t="s">
        <v>5</v>
      </c>
      <c r="U4" s="403" t="s">
        <v>6</v>
      </c>
      <c r="V4" s="441"/>
    </row>
    <row r="5" spans="1:22" ht="13.5" customHeight="1">
      <c r="A5" s="12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1">
        <v>22</v>
      </c>
    </row>
    <row r="6" spans="1:22" s="5" customFormat="1" ht="21.75" customHeight="1">
      <c r="A6" s="404" t="s">
        <v>353</v>
      </c>
      <c r="B6" s="405" t="s">
        <v>354</v>
      </c>
      <c r="C6" s="392" t="s">
        <v>8</v>
      </c>
      <c r="D6" s="392">
        <f>E6+F6</f>
        <v>207090.24900000019</v>
      </c>
      <c r="E6" s="392">
        <f>E8</f>
        <v>-562792.4</v>
      </c>
      <c r="F6" s="392">
        <f>F8</f>
        <v>769882.64900000021</v>
      </c>
      <c r="G6" s="406">
        <f>H6+I6</f>
        <v>1397849.8</v>
      </c>
      <c r="H6" s="406">
        <f>H8</f>
        <v>568792.4</v>
      </c>
      <c r="I6" s="406">
        <f>I8</f>
        <v>829057.4</v>
      </c>
      <c r="J6" s="407">
        <f>K6+L6</f>
        <v>1247490</v>
      </c>
      <c r="K6" s="407">
        <f>K8</f>
        <v>418432.6</v>
      </c>
      <c r="L6" s="407">
        <f>L8</f>
        <v>829057.4</v>
      </c>
      <c r="M6" s="407">
        <f>J6-G6</f>
        <v>-150359.80000000005</v>
      </c>
      <c r="N6" s="407">
        <f>K6-H6</f>
        <v>-150359.80000000005</v>
      </c>
      <c r="O6" s="407">
        <f>L6-I6</f>
        <v>0</v>
      </c>
      <c r="P6" s="407">
        <f>Q6+R6</f>
        <v>1705510.8</v>
      </c>
      <c r="Q6" s="407">
        <f>Q8</f>
        <v>520130</v>
      </c>
      <c r="R6" s="407">
        <f>R8</f>
        <v>1185380.8</v>
      </c>
      <c r="S6" s="407">
        <f>T6+U6</f>
        <v>1444501</v>
      </c>
      <c r="T6" s="407">
        <v>379250</v>
      </c>
      <c r="U6" s="407">
        <f>U8</f>
        <v>1065251</v>
      </c>
      <c r="V6" s="438" t="s">
        <v>539</v>
      </c>
    </row>
    <row r="7" spans="1:22" ht="12.75" customHeight="1">
      <c r="A7" s="17"/>
      <c r="B7" s="18" t="s">
        <v>4</v>
      </c>
      <c r="C7" s="19"/>
      <c r="D7" s="19"/>
      <c r="E7" s="19"/>
      <c r="F7" s="19"/>
      <c r="G7" s="52"/>
      <c r="H7" s="52"/>
      <c r="I7" s="5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439"/>
    </row>
    <row r="8" spans="1:22" s="5" customFormat="1" ht="21.75" customHeight="1">
      <c r="A8" s="8" t="s">
        <v>355</v>
      </c>
      <c r="B8" s="33" t="s">
        <v>356</v>
      </c>
      <c r="C8" s="9" t="s">
        <v>8</v>
      </c>
      <c r="D8" s="9">
        <v>-511027</v>
      </c>
      <c r="E8" s="9">
        <f>E10</f>
        <v>-562792.4</v>
      </c>
      <c r="F8" s="9">
        <f>F10</f>
        <v>769882.64900000021</v>
      </c>
      <c r="G8" s="50">
        <f>H8+I8</f>
        <v>1397849.8</v>
      </c>
      <c r="H8" s="50">
        <f>H10</f>
        <v>568792.4</v>
      </c>
      <c r="I8" s="50">
        <f>I10</f>
        <v>829057.4</v>
      </c>
      <c r="J8" s="22">
        <f>K8+L8</f>
        <v>1247490</v>
      </c>
      <c r="K8" s="22">
        <f>K16</f>
        <v>418432.6</v>
      </c>
      <c r="L8" s="22">
        <f>L19</f>
        <v>829057.4</v>
      </c>
      <c r="M8" s="22">
        <v>1257380</v>
      </c>
      <c r="N8" s="22">
        <v>490320</v>
      </c>
      <c r="O8" s="22">
        <v>767060</v>
      </c>
      <c r="P8" s="22">
        <f>Q8+R8</f>
        <v>1705510.8</v>
      </c>
      <c r="Q8" s="22">
        <f>Q16</f>
        <v>520130</v>
      </c>
      <c r="R8" s="22">
        <v>1185380.8</v>
      </c>
      <c r="S8" s="22">
        <f>T8+U8</f>
        <v>1444501</v>
      </c>
      <c r="T8" s="22">
        <f>T6</f>
        <v>379250</v>
      </c>
      <c r="U8" s="22">
        <f>U19</f>
        <v>1065251</v>
      </c>
      <c r="V8" s="439"/>
    </row>
    <row r="9" spans="1:22" ht="12.75" customHeight="1">
      <c r="A9" s="17"/>
      <c r="B9" s="18" t="s">
        <v>4</v>
      </c>
      <c r="C9" s="19"/>
      <c r="D9" s="19"/>
      <c r="E9" s="19"/>
      <c r="F9" s="19"/>
      <c r="G9" s="52"/>
      <c r="H9" s="52"/>
      <c r="I9" s="52"/>
      <c r="J9" s="271"/>
      <c r="K9" s="271"/>
      <c r="L9" s="271"/>
      <c r="M9" s="22"/>
      <c r="N9" s="22"/>
      <c r="O9" s="22"/>
      <c r="P9" s="271"/>
      <c r="Q9" s="271"/>
      <c r="R9" s="271"/>
      <c r="S9" s="271"/>
      <c r="T9" s="271"/>
      <c r="U9" s="271"/>
      <c r="V9" s="439"/>
    </row>
    <row r="10" spans="1:22" s="5" customFormat="1" ht="21.75" customHeight="1">
      <c r="A10" s="408" t="s">
        <v>357</v>
      </c>
      <c r="B10" s="409" t="s">
        <v>358</v>
      </c>
      <c r="C10" s="410" t="s">
        <v>8</v>
      </c>
      <c r="D10" s="410">
        <f>E10+F10</f>
        <v>207090.24900000019</v>
      </c>
      <c r="E10" s="410">
        <v>-562792.4</v>
      </c>
      <c r="F10" s="410">
        <v>769882.64900000021</v>
      </c>
      <c r="G10" s="411">
        <f>H10+I10</f>
        <v>1397849.8</v>
      </c>
      <c r="H10" s="411">
        <f>H12</f>
        <v>568792.4</v>
      </c>
      <c r="I10" s="411">
        <f>I12</f>
        <v>829057.4</v>
      </c>
      <c r="J10" s="360">
        <f>K10+L10</f>
        <v>1247490</v>
      </c>
      <c r="K10" s="360">
        <f>K12</f>
        <v>418432.6</v>
      </c>
      <c r="L10" s="360">
        <f>L12</f>
        <v>829057.4</v>
      </c>
      <c r="M10" s="360">
        <v>1257380</v>
      </c>
      <c r="N10" s="360">
        <v>490320</v>
      </c>
      <c r="O10" s="360">
        <v>767060</v>
      </c>
      <c r="P10" s="360">
        <f>Q10+R10</f>
        <v>1705510.8</v>
      </c>
      <c r="Q10" s="360">
        <f>Q8</f>
        <v>520130</v>
      </c>
      <c r="R10" s="360">
        <f>R8</f>
        <v>1185380.8</v>
      </c>
      <c r="S10" s="360">
        <f>T10+U10</f>
        <v>1444501</v>
      </c>
      <c r="T10" s="360">
        <f>T8</f>
        <v>379250</v>
      </c>
      <c r="U10" s="360">
        <f>U8</f>
        <v>1065251</v>
      </c>
      <c r="V10" s="439"/>
    </row>
    <row r="11" spans="1:22" ht="12.75" customHeight="1">
      <c r="A11" s="17"/>
      <c r="B11" s="18" t="s">
        <v>4</v>
      </c>
      <c r="C11" s="19"/>
      <c r="D11" s="19"/>
      <c r="E11" s="19"/>
      <c r="F11" s="19"/>
      <c r="G11" s="52"/>
      <c r="H11" s="52"/>
      <c r="I11" s="5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439"/>
    </row>
    <row r="12" spans="1:22" s="5" customFormat="1" ht="28.5" customHeight="1">
      <c r="A12" s="8" t="s">
        <v>359</v>
      </c>
      <c r="B12" s="33" t="s">
        <v>360</v>
      </c>
      <c r="C12" s="9" t="s">
        <v>8</v>
      </c>
      <c r="D12" s="9">
        <f>E12+F12</f>
        <v>1866100.1230000001</v>
      </c>
      <c r="E12" s="9">
        <f>E15</f>
        <v>6000</v>
      </c>
      <c r="F12" s="9">
        <f>F17</f>
        <v>1860100.1230000001</v>
      </c>
      <c r="G12" s="50">
        <f>H12+I12</f>
        <v>1397849.8</v>
      </c>
      <c r="H12" s="50">
        <f>H13</f>
        <v>568792.4</v>
      </c>
      <c r="I12" s="50">
        <f>I19</f>
        <v>829057.4</v>
      </c>
      <c r="J12" s="22">
        <f>K12+L12</f>
        <v>1247490</v>
      </c>
      <c r="K12" s="22">
        <f>K13</f>
        <v>418432.6</v>
      </c>
      <c r="L12" s="22">
        <f>L6</f>
        <v>829057.4</v>
      </c>
      <c r="M12" s="22">
        <v>1257380</v>
      </c>
      <c r="N12" s="22">
        <v>490320</v>
      </c>
      <c r="O12" s="22">
        <v>767060</v>
      </c>
      <c r="P12" s="22">
        <f>Q12+R12</f>
        <v>1705510.8</v>
      </c>
      <c r="Q12" s="22">
        <f>Q10</f>
        <v>520130</v>
      </c>
      <c r="R12" s="22">
        <f>R19</f>
        <v>1185380.8</v>
      </c>
      <c r="S12" s="22">
        <f>T12+U12</f>
        <v>1444501</v>
      </c>
      <c r="T12" s="22">
        <f>T10</f>
        <v>379250</v>
      </c>
      <c r="U12" s="22">
        <f>U10</f>
        <v>1065251</v>
      </c>
      <c r="V12" s="439"/>
    </row>
    <row r="13" spans="1:22" ht="24.75" customHeight="1">
      <c r="A13" s="17" t="s">
        <v>361</v>
      </c>
      <c r="B13" s="18" t="s">
        <v>362</v>
      </c>
      <c r="C13" s="19" t="s">
        <v>363</v>
      </c>
      <c r="D13" s="9">
        <f>E13</f>
        <v>390288.8</v>
      </c>
      <c r="E13" s="9">
        <f>E15+E16</f>
        <v>390288.8</v>
      </c>
      <c r="F13" s="50">
        <v>0</v>
      </c>
      <c r="G13" s="50">
        <f>H13</f>
        <v>568792.4</v>
      </c>
      <c r="H13" s="50">
        <f>H15+H16</f>
        <v>568792.4</v>
      </c>
      <c r="I13" s="50">
        <v>0</v>
      </c>
      <c r="J13" s="22">
        <f>K13</f>
        <v>418432.6</v>
      </c>
      <c r="K13" s="22">
        <f>K16</f>
        <v>418432.6</v>
      </c>
      <c r="L13" s="22"/>
      <c r="M13" s="22">
        <f>N13</f>
        <v>490320</v>
      </c>
      <c r="N13" s="22">
        <v>490320</v>
      </c>
      <c r="O13" s="22"/>
      <c r="P13" s="22">
        <f>Q13</f>
        <v>520130</v>
      </c>
      <c r="Q13" s="22">
        <f>Q12</f>
        <v>520130</v>
      </c>
      <c r="R13" s="22"/>
      <c r="S13" s="22">
        <f>T13</f>
        <v>379250</v>
      </c>
      <c r="T13" s="22">
        <f>T12</f>
        <v>379250</v>
      </c>
      <c r="U13" s="22"/>
      <c r="V13" s="440"/>
    </row>
    <row r="14" spans="1:22" s="5" customFormat="1" ht="18.75" customHeight="1">
      <c r="A14" s="8"/>
      <c r="B14" s="21" t="s">
        <v>176</v>
      </c>
      <c r="C14" s="9"/>
      <c r="D14" s="9"/>
      <c r="E14" s="21"/>
      <c r="F14" s="50"/>
      <c r="G14" s="50"/>
      <c r="H14" s="50"/>
      <c r="I14" s="50"/>
      <c r="J14" s="22"/>
      <c r="K14" s="27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47"/>
    </row>
    <row r="15" spans="1:22" s="5" customFormat="1" ht="48.75" customHeight="1">
      <c r="A15" s="8" t="s">
        <v>364</v>
      </c>
      <c r="B15" s="209" t="s">
        <v>365</v>
      </c>
      <c r="C15" s="9" t="s">
        <v>8</v>
      </c>
      <c r="D15" s="9">
        <f>E15</f>
        <v>6000</v>
      </c>
      <c r="E15" s="9">
        <v>6000</v>
      </c>
      <c r="F15" s="50">
        <v>0</v>
      </c>
      <c r="G15" s="50">
        <f>H15</f>
        <v>0</v>
      </c>
      <c r="H15" s="50">
        <v>0</v>
      </c>
      <c r="I15" s="50">
        <v>0</v>
      </c>
      <c r="J15" s="22">
        <v>0</v>
      </c>
      <c r="K15" s="22">
        <v>0</v>
      </c>
      <c r="L15" s="22">
        <v>0</v>
      </c>
      <c r="M15" s="22">
        <f>J6-K15</f>
        <v>1247490</v>
      </c>
      <c r="N15" s="22"/>
      <c r="O15" s="22"/>
      <c r="P15" s="22"/>
      <c r="Q15" s="22"/>
      <c r="R15" s="22"/>
      <c r="S15" s="22"/>
      <c r="T15" s="22"/>
      <c r="U15" s="22"/>
      <c r="V15" s="47"/>
    </row>
    <row r="16" spans="1:22" s="5" customFormat="1" ht="24.75" customHeight="1">
      <c r="A16" s="8" t="s">
        <v>366</v>
      </c>
      <c r="B16" s="209" t="s">
        <v>367</v>
      </c>
      <c r="C16" s="9" t="s">
        <v>8</v>
      </c>
      <c r="D16" s="9">
        <f>E16</f>
        <v>384288.8</v>
      </c>
      <c r="E16" s="9">
        <v>384288.8</v>
      </c>
      <c r="F16" s="50">
        <v>0</v>
      </c>
      <c r="G16" s="50">
        <f>H16</f>
        <v>568792.4</v>
      </c>
      <c r="H16" s="50">
        <v>568792.4</v>
      </c>
      <c r="I16" s="50">
        <v>0</v>
      </c>
      <c r="J16" s="22">
        <f>K16</f>
        <v>418432.6</v>
      </c>
      <c r="K16" s="22">
        <v>418432.6</v>
      </c>
      <c r="L16" s="22"/>
      <c r="M16" s="22">
        <f>N16</f>
        <v>490320</v>
      </c>
      <c r="N16" s="22">
        <v>490320</v>
      </c>
      <c r="O16" s="22"/>
      <c r="P16" s="22">
        <f>Q16</f>
        <v>520130</v>
      </c>
      <c r="Q16" s="22">
        <v>520130</v>
      </c>
      <c r="R16" s="22"/>
      <c r="S16" s="22">
        <f>S13</f>
        <v>379250</v>
      </c>
      <c r="T16" s="22">
        <f>T13</f>
        <v>379250</v>
      </c>
      <c r="U16" s="22"/>
      <c r="V16" s="47"/>
    </row>
    <row r="17" spans="1:22" s="5" customFormat="1" ht="23.25" customHeight="1">
      <c r="A17" s="8" t="s">
        <v>368</v>
      </c>
      <c r="B17" s="21" t="s">
        <v>369</v>
      </c>
      <c r="C17" s="9" t="s">
        <v>370</v>
      </c>
      <c r="D17" s="9">
        <f>F17</f>
        <v>1860100.1230000001</v>
      </c>
      <c r="E17" s="9"/>
      <c r="F17" s="9">
        <f>F19+F20</f>
        <v>1860100.1230000001</v>
      </c>
      <c r="G17" s="50">
        <f>I17</f>
        <v>1397849.8</v>
      </c>
      <c r="H17" s="50">
        <v>0</v>
      </c>
      <c r="I17" s="50">
        <f>I19+I20</f>
        <v>1397849.8</v>
      </c>
      <c r="J17" s="22">
        <f>L17</f>
        <v>1247490</v>
      </c>
      <c r="K17" s="22"/>
      <c r="L17" s="22">
        <f>L19+L20</f>
        <v>1247490</v>
      </c>
      <c r="M17" s="22">
        <f>O17</f>
        <v>1257380</v>
      </c>
      <c r="N17" s="22"/>
      <c r="O17" s="22">
        <f>O19+O20</f>
        <v>1257380</v>
      </c>
      <c r="P17" s="22">
        <f>R17</f>
        <v>1705510.8</v>
      </c>
      <c r="Q17" s="22"/>
      <c r="R17" s="22">
        <f>R19+R20</f>
        <v>1705510.8</v>
      </c>
      <c r="S17" s="22">
        <f>U17</f>
        <v>1354530</v>
      </c>
      <c r="T17" s="22"/>
      <c r="U17" s="22">
        <v>1354530</v>
      </c>
      <c r="V17" s="47"/>
    </row>
    <row r="18" spans="1:22" s="5" customFormat="1" ht="17.25" customHeight="1">
      <c r="A18" s="8"/>
      <c r="B18" s="21" t="s">
        <v>176</v>
      </c>
      <c r="C18" s="9"/>
      <c r="D18" s="9"/>
      <c r="E18" s="21"/>
      <c r="F18" s="9"/>
      <c r="G18" s="50"/>
      <c r="H18" s="50"/>
      <c r="I18" s="50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47"/>
    </row>
    <row r="19" spans="1:22" s="5" customFormat="1" ht="33" customHeight="1">
      <c r="A19" s="8" t="s">
        <v>371</v>
      </c>
      <c r="B19" s="209" t="s">
        <v>372</v>
      </c>
      <c r="C19" s="9" t="s">
        <v>8</v>
      </c>
      <c r="D19" s="9">
        <f>F19</f>
        <v>1475811.3230000001</v>
      </c>
      <c r="E19" s="21"/>
      <c r="F19" s="9">
        <v>1475811.3230000001</v>
      </c>
      <c r="G19" s="50">
        <f>I19</f>
        <v>829057.4</v>
      </c>
      <c r="H19" s="50">
        <v>0</v>
      </c>
      <c r="I19" s="50">
        <v>829057.4</v>
      </c>
      <c r="J19" s="22">
        <f>L19</f>
        <v>829057.4</v>
      </c>
      <c r="K19" s="22"/>
      <c r="L19" s="22">
        <v>829057.4</v>
      </c>
      <c r="M19" s="22">
        <f>O19</f>
        <v>767060</v>
      </c>
      <c r="N19" s="22"/>
      <c r="O19" s="22">
        <v>767060</v>
      </c>
      <c r="P19" s="22">
        <f>R19</f>
        <v>1185380.8</v>
      </c>
      <c r="Q19" s="22"/>
      <c r="R19" s="22">
        <v>1185380.8</v>
      </c>
      <c r="S19" s="22">
        <f>U19</f>
        <v>1065251</v>
      </c>
      <c r="T19" s="22"/>
      <c r="U19" s="22">
        <v>1065251</v>
      </c>
      <c r="V19" s="47"/>
    </row>
    <row r="20" spans="1:22" s="5" customFormat="1" ht="42.75" customHeight="1" thickBot="1">
      <c r="A20" s="36" t="s">
        <v>373</v>
      </c>
      <c r="B20" s="210" t="s">
        <v>374</v>
      </c>
      <c r="C20" s="82" t="s">
        <v>8</v>
      </c>
      <c r="D20" s="82">
        <f>F20</f>
        <v>384288.8</v>
      </c>
      <c r="E20" s="37"/>
      <c r="F20" s="82">
        <v>384288.8</v>
      </c>
      <c r="G20" s="67">
        <f>I20</f>
        <v>568792.4</v>
      </c>
      <c r="H20" s="67">
        <v>0</v>
      </c>
      <c r="I20" s="67">
        <v>568792.4</v>
      </c>
      <c r="J20" s="38">
        <f>L20</f>
        <v>418432.6</v>
      </c>
      <c r="K20" s="38"/>
      <c r="L20" s="38">
        <v>418432.6</v>
      </c>
      <c r="M20" s="38">
        <f>O20</f>
        <v>490320</v>
      </c>
      <c r="N20" s="38"/>
      <c r="O20" s="38">
        <v>490320</v>
      </c>
      <c r="P20" s="38">
        <f>R20</f>
        <v>520130</v>
      </c>
      <c r="Q20" s="38"/>
      <c r="R20" s="38">
        <v>520130</v>
      </c>
      <c r="S20" s="38">
        <f>U20</f>
        <v>379250</v>
      </c>
      <c r="T20" s="38"/>
      <c r="U20" s="38">
        <f>T6</f>
        <v>379250</v>
      </c>
      <c r="V20" s="211"/>
    </row>
    <row r="21" spans="1:22" s="5" customFormat="1" ht="17.25" customHeight="1">
      <c r="A21" s="6"/>
      <c r="B21" s="59"/>
      <c r="C21" s="6"/>
      <c r="D21" s="6"/>
      <c r="E21" s="6"/>
      <c r="F21" s="6"/>
      <c r="G21" s="6"/>
      <c r="H21" s="6"/>
      <c r="I21" s="6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</row>
    <row r="22" spans="1:22" s="5" customFormat="1" ht="17.25" customHeight="1">
      <c r="A22" s="6"/>
      <c r="B22" s="59"/>
      <c r="C22" s="6"/>
      <c r="D22" s="6"/>
      <c r="E22" s="6"/>
      <c r="F22" s="6"/>
      <c r="G22" s="6"/>
      <c r="H22" s="6"/>
      <c r="I22" s="6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</row>
    <row r="23" spans="1:22" s="5" customFormat="1" ht="17.25" customHeight="1">
      <c r="A23" s="6"/>
      <c r="B23" s="59"/>
      <c r="C23" s="6"/>
      <c r="D23" s="6"/>
      <c r="E23" s="6"/>
      <c r="F23" s="6"/>
      <c r="G23" s="6"/>
      <c r="H23" s="6"/>
      <c r="I23" s="6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</row>
    <row r="24" spans="1:22" s="5" customFormat="1" ht="17.25" customHeight="1">
      <c r="A24" s="6"/>
      <c r="B24" s="59"/>
      <c r="C24" s="6"/>
      <c r="D24" s="6"/>
      <c r="E24" s="6"/>
      <c r="F24" s="6"/>
      <c r="G24" s="6"/>
      <c r="H24" s="6"/>
      <c r="I24" s="6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</row>
    <row r="25" spans="1:22" s="5" customFormat="1" ht="17.25" customHeight="1">
      <c r="A25" s="6"/>
      <c r="B25" s="59"/>
      <c r="C25" s="6"/>
      <c r="D25" s="6"/>
      <c r="E25" s="6"/>
      <c r="F25" s="6"/>
      <c r="G25" s="6"/>
      <c r="H25" s="6"/>
      <c r="I25" s="6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</row>
    <row r="26" spans="1:22" s="5" customFormat="1" ht="17.25" customHeight="1">
      <c r="A26" s="6"/>
      <c r="B26" s="59"/>
      <c r="C26" s="6"/>
      <c r="D26" s="6"/>
      <c r="E26" s="6"/>
      <c r="F26" s="6"/>
      <c r="G26" s="6"/>
      <c r="H26" s="6"/>
      <c r="I26" s="6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</row>
    <row r="27" spans="1:22" s="5" customFormat="1" ht="21" customHeight="1">
      <c r="A27" s="6"/>
      <c r="B27" s="59"/>
      <c r="C27" s="6"/>
      <c r="D27" s="6"/>
      <c r="E27" s="6"/>
      <c r="F27" s="6"/>
      <c r="G27" s="6"/>
      <c r="H27" s="6"/>
      <c r="I27" s="6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</row>
    <row r="28" spans="1:22" s="5" customFormat="1" ht="16.5" customHeight="1">
      <c r="A28" s="6"/>
      <c r="B28" s="59"/>
      <c r="C28" s="6"/>
      <c r="D28" s="6"/>
      <c r="E28" s="6"/>
      <c r="F28" s="6"/>
      <c r="G28" s="6"/>
      <c r="H28" s="6"/>
      <c r="I28" s="6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</row>
    <row r="29" spans="1:22" s="5" customFormat="1" ht="16.5" customHeight="1">
      <c r="A29" s="6"/>
      <c r="B29" s="59"/>
      <c r="C29" s="6"/>
      <c r="D29" s="6"/>
      <c r="E29" s="6"/>
      <c r="F29" s="6"/>
      <c r="G29" s="6"/>
      <c r="H29" s="6"/>
      <c r="I29" s="6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</row>
    <row r="30" spans="1:22" s="5" customFormat="1" ht="16.5" customHeight="1">
      <c r="A30" s="6"/>
      <c r="B30" s="59"/>
      <c r="C30" s="6"/>
      <c r="D30" s="6"/>
      <c r="E30" s="6"/>
      <c r="F30" s="6"/>
      <c r="G30" s="6"/>
      <c r="H30" s="6"/>
      <c r="I30" s="6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</row>
    <row r="31" spans="1:22" s="5" customFormat="1" ht="16.5" customHeight="1">
      <c r="A31" s="6"/>
      <c r="B31" s="59"/>
      <c r="C31" s="6"/>
      <c r="D31" s="6"/>
      <c r="E31" s="6"/>
      <c r="F31" s="6"/>
      <c r="G31" s="6"/>
      <c r="H31" s="6"/>
      <c r="I31" s="6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</row>
    <row r="32" spans="1:22" s="5" customFormat="1" ht="16.5" customHeight="1">
      <c r="A32" s="6"/>
      <c r="B32" s="59"/>
      <c r="C32" s="6"/>
      <c r="D32" s="6"/>
      <c r="E32" s="6"/>
      <c r="F32" s="6"/>
      <c r="G32" s="6"/>
      <c r="H32" s="6"/>
      <c r="I32" s="6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</row>
    <row r="33" spans="1:21" s="5" customFormat="1" ht="16.5" customHeight="1">
      <c r="A33" s="6"/>
      <c r="B33" s="59"/>
      <c r="C33" s="6"/>
      <c r="D33" s="6"/>
      <c r="E33" s="6"/>
      <c r="F33" s="6"/>
      <c r="G33" s="6"/>
      <c r="H33" s="6"/>
      <c r="I33" s="6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</row>
  </sheetData>
  <mergeCells count="24">
    <mergeCell ref="B2:B4"/>
    <mergeCell ref="A2:A4"/>
    <mergeCell ref="A1:U1"/>
    <mergeCell ref="J2:L2"/>
    <mergeCell ref="P2:R2"/>
    <mergeCell ref="S2:U2"/>
    <mergeCell ref="J3:J4"/>
    <mergeCell ref="K3:L3"/>
    <mergeCell ref="P3:P4"/>
    <mergeCell ref="C2:C4"/>
    <mergeCell ref="D2:F2"/>
    <mergeCell ref="G2:I2"/>
    <mergeCell ref="D3:D4"/>
    <mergeCell ref="E3:F3"/>
    <mergeCell ref="G3:G4"/>
    <mergeCell ref="H3:I3"/>
    <mergeCell ref="V6:V13"/>
    <mergeCell ref="V3:V4"/>
    <mergeCell ref="Q3:R3"/>
    <mergeCell ref="S3:S4"/>
    <mergeCell ref="T3:U3"/>
    <mergeCell ref="M2:O2"/>
    <mergeCell ref="M3:M4"/>
    <mergeCell ref="N3:O3"/>
  </mergeCells>
  <pageMargins left="0.19685039370078741" right="0.19685039370078741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2"/>
  <sheetViews>
    <sheetView tabSelected="1" zoomScale="115" zoomScaleNormal="115" workbookViewId="0">
      <pane xSplit="7" ySplit="4" topLeftCell="T5" activePane="bottomRight" state="frozen"/>
      <selection pane="topRight" activeCell="H1" sqref="H1"/>
      <selection pane="bottomLeft" activeCell="A9" sqref="A9"/>
      <selection pane="bottomRight" activeCell="X6" sqref="X6"/>
    </sheetView>
  </sheetViews>
  <sheetFormatPr defaultRowHeight="10.5"/>
  <cols>
    <col min="1" max="1" width="7" style="2" customWidth="1"/>
    <col min="2" max="2" width="4.5" style="2" customWidth="1"/>
    <col min="3" max="3" width="4.6640625" style="2" customWidth="1"/>
    <col min="4" max="4" width="4.5" style="4" customWidth="1"/>
    <col min="5" max="5" width="50" style="7" customWidth="1"/>
    <col min="6" max="6" width="6.83203125" style="89" customWidth="1"/>
    <col min="7" max="7" width="13.5" style="4" customWidth="1"/>
    <col min="8" max="8" width="12.83203125" style="4" customWidth="1"/>
    <col min="9" max="9" width="13.6640625" style="4" customWidth="1"/>
    <col min="10" max="10" width="15.1640625" style="4" customWidth="1"/>
    <col min="11" max="11" width="12.83203125" style="4" customWidth="1"/>
    <col min="12" max="12" width="13" style="4" customWidth="1"/>
    <col min="13" max="14" width="15.1640625" style="1" customWidth="1"/>
    <col min="15" max="15" width="13.6640625" style="1" customWidth="1"/>
    <col min="16" max="16" width="13.5" style="1" customWidth="1"/>
    <col min="17" max="17" width="14.5" style="1" customWidth="1"/>
    <col min="18" max="18" width="14.83203125" style="1" customWidth="1"/>
    <col min="19" max="19" width="14.1640625" style="1" customWidth="1"/>
    <col min="20" max="20" width="13.6640625" style="1" customWidth="1"/>
    <col min="21" max="21" width="13.5" style="1" customWidth="1"/>
    <col min="22" max="22" width="13.1640625" style="1" customWidth="1"/>
    <col min="23" max="23" width="12.83203125" style="1" customWidth="1"/>
    <col min="24" max="24" width="14.33203125" style="1" customWidth="1"/>
    <col min="25" max="25" width="30.1640625" customWidth="1"/>
  </cols>
  <sheetData>
    <row r="1" spans="1:25" ht="24" customHeight="1" thickBot="1">
      <c r="A1" s="466" t="s">
        <v>482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t="s">
        <v>542</v>
      </c>
    </row>
    <row r="2" spans="1:25" ht="22.5" customHeight="1">
      <c r="A2" s="468" t="s">
        <v>0</v>
      </c>
      <c r="B2" s="470" t="s">
        <v>165</v>
      </c>
      <c r="C2" s="470" t="s">
        <v>166</v>
      </c>
      <c r="D2" s="470" t="s">
        <v>167</v>
      </c>
      <c r="E2" s="443" t="s">
        <v>375</v>
      </c>
      <c r="F2" s="464" t="s">
        <v>2</v>
      </c>
      <c r="G2" s="461" t="s">
        <v>519</v>
      </c>
      <c r="H2" s="462"/>
      <c r="I2" s="463"/>
      <c r="J2" s="444" t="s">
        <v>520</v>
      </c>
      <c r="K2" s="444"/>
      <c r="L2" s="444"/>
      <c r="M2" s="444" t="s">
        <v>164</v>
      </c>
      <c r="N2" s="444"/>
      <c r="O2" s="444"/>
      <c r="P2" s="443" t="s">
        <v>521</v>
      </c>
      <c r="Q2" s="443"/>
      <c r="R2" s="443"/>
      <c r="S2" s="444" t="s">
        <v>481</v>
      </c>
      <c r="T2" s="444"/>
      <c r="U2" s="444"/>
      <c r="V2" s="444" t="s">
        <v>522</v>
      </c>
      <c r="W2" s="444"/>
      <c r="X2" s="444"/>
      <c r="Y2" s="402" t="s">
        <v>393</v>
      </c>
    </row>
    <row r="3" spans="1:25" ht="18.75" customHeight="1">
      <c r="A3" s="469"/>
      <c r="B3" s="471"/>
      <c r="C3" s="471"/>
      <c r="D3" s="471"/>
      <c r="E3" s="467"/>
      <c r="F3" s="465"/>
      <c r="G3" s="442" t="s">
        <v>3</v>
      </c>
      <c r="H3" s="442" t="s">
        <v>4</v>
      </c>
      <c r="I3" s="442"/>
      <c r="J3" s="442" t="s">
        <v>3</v>
      </c>
      <c r="K3" s="442" t="s">
        <v>4</v>
      </c>
      <c r="L3" s="442"/>
      <c r="M3" s="442" t="s">
        <v>3</v>
      </c>
      <c r="N3" s="442" t="s">
        <v>4</v>
      </c>
      <c r="O3" s="442"/>
      <c r="P3" s="442" t="s">
        <v>3</v>
      </c>
      <c r="Q3" s="442" t="s">
        <v>4</v>
      </c>
      <c r="R3" s="442"/>
      <c r="S3" s="442" t="s">
        <v>3</v>
      </c>
      <c r="T3" s="442" t="s">
        <v>4</v>
      </c>
      <c r="U3" s="442"/>
      <c r="V3" s="442" t="s">
        <v>3</v>
      </c>
      <c r="W3" s="442" t="s">
        <v>4</v>
      </c>
      <c r="X3" s="442"/>
      <c r="Y3" s="441" t="s">
        <v>529</v>
      </c>
    </row>
    <row r="4" spans="1:25" ht="33.75" customHeight="1">
      <c r="A4" s="469"/>
      <c r="B4" s="471"/>
      <c r="C4" s="471"/>
      <c r="D4" s="471"/>
      <c r="E4" s="467"/>
      <c r="F4" s="465"/>
      <c r="G4" s="442"/>
      <c r="H4" s="403" t="s">
        <v>5</v>
      </c>
      <c r="I4" s="403" t="s">
        <v>6</v>
      </c>
      <c r="J4" s="442"/>
      <c r="K4" s="403" t="s">
        <v>5</v>
      </c>
      <c r="L4" s="403" t="s">
        <v>6</v>
      </c>
      <c r="M4" s="442"/>
      <c r="N4" s="403" t="s">
        <v>5</v>
      </c>
      <c r="O4" s="403" t="s">
        <v>6</v>
      </c>
      <c r="P4" s="442"/>
      <c r="Q4" s="403" t="s">
        <v>5</v>
      </c>
      <c r="R4" s="403" t="s">
        <v>6</v>
      </c>
      <c r="S4" s="442"/>
      <c r="T4" s="403" t="s">
        <v>5</v>
      </c>
      <c r="U4" s="403" t="s">
        <v>6</v>
      </c>
      <c r="V4" s="442"/>
      <c r="W4" s="403" t="s">
        <v>5</v>
      </c>
      <c r="X4" s="403" t="s">
        <v>6</v>
      </c>
      <c r="Y4" s="441"/>
    </row>
    <row r="5" spans="1:25" ht="12.75" customHeight="1">
      <c r="A5" s="31">
        <v>1</v>
      </c>
      <c r="B5" s="32">
        <v>2</v>
      </c>
      <c r="C5" s="32">
        <v>3</v>
      </c>
      <c r="D5" s="32">
        <v>4</v>
      </c>
      <c r="E5" s="32">
        <v>5</v>
      </c>
      <c r="F5" s="90">
        <v>6</v>
      </c>
      <c r="G5" s="32">
        <v>7</v>
      </c>
      <c r="H5" s="32">
        <v>8</v>
      </c>
      <c r="I5" s="32">
        <v>9</v>
      </c>
      <c r="J5" s="32">
        <v>10</v>
      </c>
      <c r="K5" s="32">
        <v>11</v>
      </c>
      <c r="L5" s="32">
        <v>12</v>
      </c>
      <c r="M5" s="32">
        <v>13</v>
      </c>
      <c r="N5" s="32">
        <v>14</v>
      </c>
      <c r="O5" s="32">
        <v>15</v>
      </c>
      <c r="P5" s="32">
        <v>16</v>
      </c>
      <c r="Q5" s="32">
        <v>17</v>
      </c>
      <c r="R5" s="32">
        <v>18</v>
      </c>
      <c r="S5" s="32">
        <v>19</v>
      </c>
      <c r="T5" s="32">
        <v>20</v>
      </c>
      <c r="U5" s="32">
        <v>21</v>
      </c>
      <c r="V5" s="32">
        <v>22</v>
      </c>
      <c r="W5" s="32">
        <v>23</v>
      </c>
      <c r="X5" s="32">
        <v>24</v>
      </c>
      <c r="Y5" s="11">
        <v>22</v>
      </c>
    </row>
    <row r="6" spans="1:25" s="77" customFormat="1" ht="43.5" customHeight="1">
      <c r="A6" s="280" t="s">
        <v>8</v>
      </c>
      <c r="B6" s="281" t="s">
        <v>8</v>
      </c>
      <c r="C6" s="281" t="s">
        <v>8</v>
      </c>
      <c r="D6" s="281" t="s">
        <v>8</v>
      </c>
      <c r="E6" s="284" t="s">
        <v>168</v>
      </c>
      <c r="F6" s="285"/>
      <c r="G6" s="286">
        <f>H6+I6-H375</f>
        <v>6384042.3099999996</v>
      </c>
      <c r="H6" s="286">
        <f>H7+H82+H96+H150+H186+H237+H308+H356+H375</f>
        <v>2778546.63</v>
      </c>
      <c r="I6" s="286">
        <f>I7+I82+I96+I150+I186+I219+I237+I308</f>
        <v>4023695.6799999997</v>
      </c>
      <c r="J6" s="286">
        <f>K6+L6</f>
        <v>4255705.5</v>
      </c>
      <c r="K6" s="286">
        <f>K7+K82+K96+K150+K186+K231+K237+K308+K356+K375</f>
        <v>3790123.4</v>
      </c>
      <c r="L6" s="286">
        <f>L7+L96+L150+L186</f>
        <v>465582.10000000003</v>
      </c>
      <c r="M6" s="282">
        <f>N6+O6</f>
        <v>8816942.1000000015</v>
      </c>
      <c r="N6" s="282">
        <f>N7+N82+N96+N150+N186+N231+N237+N308+N356+N375</f>
        <v>4222262.2</v>
      </c>
      <c r="O6" s="287">
        <f>O7+O82+O96+O150+O186+O237+O308</f>
        <v>4594679.9000000004</v>
      </c>
      <c r="P6" s="283">
        <f t="shared" ref="P6:R7" si="0">M6-J6</f>
        <v>4561236.6000000015</v>
      </c>
      <c r="Q6" s="283">
        <f t="shared" si="0"/>
        <v>432138.80000000028</v>
      </c>
      <c r="R6" s="283">
        <f t="shared" si="0"/>
        <v>4129097.8000000003</v>
      </c>
      <c r="S6" s="283">
        <f>T6+U6</f>
        <v>8631447.2479999997</v>
      </c>
      <c r="T6" s="283">
        <f>T7+T82+T96+T150+T186+T237+T308+T356+T375</f>
        <v>4443947.2480000006</v>
      </c>
      <c r="U6" s="283">
        <f>U7+U82+U96+U150+U186+U237+U308</f>
        <v>4187500</v>
      </c>
      <c r="V6" s="283">
        <f>W6+X6</f>
        <v>5371431.9340000004</v>
      </c>
      <c r="W6" s="283">
        <f>W7+W82+W96+W150+W186+W237+W308+W356+W375</f>
        <v>4791431.9340000004</v>
      </c>
      <c r="X6" s="283">
        <f>X7+X96+X142+X150+X186+X237+X308</f>
        <v>580000</v>
      </c>
      <c r="Y6" s="288" t="s">
        <v>514</v>
      </c>
    </row>
    <row r="7" spans="1:25" s="77" customFormat="1" ht="30.75" customHeight="1">
      <c r="A7" s="272" t="s">
        <v>169</v>
      </c>
      <c r="B7" s="273" t="s">
        <v>170</v>
      </c>
      <c r="C7" s="273" t="s">
        <v>171</v>
      </c>
      <c r="D7" s="273" t="s">
        <v>171</v>
      </c>
      <c r="E7" s="274" t="s">
        <v>172</v>
      </c>
      <c r="F7" s="275"/>
      <c r="G7" s="276">
        <f>H7+I7</f>
        <v>709428.82000000007</v>
      </c>
      <c r="H7" s="276">
        <f>H9+H39+H75</f>
        <v>503019.47000000003</v>
      </c>
      <c r="I7" s="276">
        <f>I9+I39</f>
        <v>206409.35</v>
      </c>
      <c r="J7" s="276">
        <f>K7+L7</f>
        <v>732357</v>
      </c>
      <c r="K7" s="276">
        <f>K9+K39+K75</f>
        <v>610657</v>
      </c>
      <c r="L7" s="276">
        <f>L9+L54</f>
        <v>121700</v>
      </c>
      <c r="M7" s="277">
        <f t="shared" ref="M7:M82" si="1">N7+O7</f>
        <v>704147.7</v>
      </c>
      <c r="N7" s="277">
        <f>N9+N39+N75</f>
        <v>704147.7</v>
      </c>
      <c r="O7" s="277">
        <f>O9+O39</f>
        <v>0</v>
      </c>
      <c r="P7" s="279">
        <f t="shared" si="0"/>
        <v>-28209.300000000047</v>
      </c>
      <c r="Q7" s="279">
        <f t="shared" si="0"/>
        <v>93490.699999999953</v>
      </c>
      <c r="R7" s="279">
        <f t="shared" si="0"/>
        <v>-121700</v>
      </c>
      <c r="S7" s="279">
        <f>T7+U7</f>
        <v>826141.2</v>
      </c>
      <c r="T7" s="279">
        <f>T9+T39+T75</f>
        <v>826141.2</v>
      </c>
      <c r="U7" s="279">
        <f>U39</f>
        <v>0</v>
      </c>
      <c r="V7" s="279">
        <f>W7+X7</f>
        <v>893121.6</v>
      </c>
      <c r="W7" s="279">
        <f>W9+W39+W75</f>
        <v>838121.6</v>
      </c>
      <c r="X7" s="279">
        <f>X39</f>
        <v>55000</v>
      </c>
      <c r="Y7" s="289"/>
    </row>
    <row r="8" spans="1:25" ht="12.75" customHeight="1">
      <c r="A8" s="17"/>
      <c r="B8" s="19"/>
      <c r="C8" s="19"/>
      <c r="D8" s="39"/>
      <c r="E8" s="40" t="s">
        <v>4</v>
      </c>
      <c r="F8" s="90"/>
      <c r="G8" s="39"/>
      <c r="H8" s="39"/>
      <c r="I8" s="39"/>
      <c r="J8" s="39"/>
      <c r="K8" s="39"/>
      <c r="L8" s="39"/>
      <c r="M8" s="246">
        <v>8816942.0999999996</v>
      </c>
      <c r="N8" s="246">
        <v>4640694.8</v>
      </c>
      <c r="O8" s="246">
        <v>4176247.3</v>
      </c>
      <c r="P8" s="76"/>
      <c r="Q8" s="76"/>
      <c r="R8" s="76"/>
      <c r="S8" s="22">
        <v>8631447.2800000012</v>
      </c>
      <c r="T8" s="22">
        <v>4964077.24</v>
      </c>
      <c r="U8" s="22">
        <v>3667370.04</v>
      </c>
      <c r="V8" s="22">
        <v>6815932.9040000001</v>
      </c>
      <c r="W8" s="22">
        <v>5170681.9040000001</v>
      </c>
      <c r="X8" s="22">
        <v>1645251</v>
      </c>
      <c r="Y8" s="48"/>
    </row>
    <row r="9" spans="1:25" s="77" customFormat="1" ht="50.25" customHeight="1">
      <c r="A9" s="290" t="s">
        <v>173</v>
      </c>
      <c r="B9" s="291" t="s">
        <v>170</v>
      </c>
      <c r="C9" s="291" t="s">
        <v>174</v>
      </c>
      <c r="D9" s="291" t="s">
        <v>171</v>
      </c>
      <c r="E9" s="292" t="s">
        <v>175</v>
      </c>
      <c r="F9" s="293"/>
      <c r="G9" s="294">
        <f>H9+I9</f>
        <v>466103.78</v>
      </c>
      <c r="H9" s="294">
        <f>H11</f>
        <v>440895.06</v>
      </c>
      <c r="I9" s="294">
        <f>I11</f>
        <v>25208.720000000001</v>
      </c>
      <c r="J9" s="294">
        <f>K9+L9</f>
        <v>648916</v>
      </c>
      <c r="K9" s="294">
        <f>K11</f>
        <v>527216</v>
      </c>
      <c r="L9" s="294">
        <f>L11</f>
        <v>121700</v>
      </c>
      <c r="M9" s="295">
        <f t="shared" si="1"/>
        <v>615665.69999999995</v>
      </c>
      <c r="N9" s="295">
        <f>N11</f>
        <v>615665.69999999995</v>
      </c>
      <c r="O9" s="295">
        <f>O11</f>
        <v>0</v>
      </c>
      <c r="P9" s="296">
        <f>M9-J9</f>
        <v>-33250.300000000047</v>
      </c>
      <c r="Q9" s="296">
        <f>N9-K9</f>
        <v>88449.699999999953</v>
      </c>
      <c r="R9" s="296">
        <f>O9-L9</f>
        <v>-121700</v>
      </c>
      <c r="S9" s="296">
        <f>S11</f>
        <v>728716.2</v>
      </c>
      <c r="T9" s="296">
        <f>T11</f>
        <v>728716.2</v>
      </c>
      <c r="U9" s="296"/>
      <c r="V9" s="296">
        <f>W9</f>
        <v>731306.2</v>
      </c>
      <c r="W9" s="296">
        <f>W11</f>
        <v>731306.2</v>
      </c>
      <c r="X9" s="296"/>
      <c r="Y9" s="460" t="s">
        <v>484</v>
      </c>
    </row>
    <row r="10" spans="1:25" ht="12.75" customHeight="1">
      <c r="A10" s="17"/>
      <c r="B10" s="19"/>
      <c r="C10" s="19"/>
      <c r="D10" s="39"/>
      <c r="E10" s="40" t="s">
        <v>176</v>
      </c>
      <c r="F10" s="90"/>
      <c r="G10" s="39"/>
      <c r="H10" s="39"/>
      <c r="I10" s="39"/>
      <c r="J10" s="39"/>
      <c r="K10" s="39"/>
      <c r="L10" s="39"/>
      <c r="M10" s="246">
        <f>M6-M8</f>
        <v>0</v>
      </c>
      <c r="N10" s="246">
        <f>N6-N8</f>
        <v>-418432.59999999963</v>
      </c>
      <c r="O10" s="246">
        <f>O6-O8</f>
        <v>418432.60000000056</v>
      </c>
      <c r="P10" s="76"/>
      <c r="Q10" s="76"/>
      <c r="R10" s="76"/>
      <c r="S10" s="22">
        <f t="shared" ref="S10:X10" si="2">S6-S8</f>
        <v>-3.2000001519918442E-2</v>
      </c>
      <c r="T10" s="22">
        <f t="shared" si="2"/>
        <v>-520129.99199999962</v>
      </c>
      <c r="U10" s="22">
        <f t="shared" si="2"/>
        <v>520129.95999999996</v>
      </c>
      <c r="V10" s="22">
        <f t="shared" si="2"/>
        <v>-1444500.9699999997</v>
      </c>
      <c r="W10" s="22">
        <f t="shared" si="2"/>
        <v>-379249.96999999974</v>
      </c>
      <c r="X10" s="22">
        <f t="shared" si="2"/>
        <v>-1065251</v>
      </c>
      <c r="Y10" s="460"/>
    </row>
    <row r="11" spans="1:25" s="77" customFormat="1" ht="24" customHeight="1">
      <c r="A11" s="133" t="s">
        <v>177</v>
      </c>
      <c r="B11" s="134" t="s">
        <v>170</v>
      </c>
      <c r="C11" s="134" t="s">
        <v>174</v>
      </c>
      <c r="D11" s="134" t="s">
        <v>174</v>
      </c>
      <c r="E11" s="135" t="s">
        <v>178</v>
      </c>
      <c r="F11" s="136"/>
      <c r="G11" s="137">
        <f>G13</f>
        <v>466103.78</v>
      </c>
      <c r="H11" s="137">
        <f>H13</f>
        <v>440895.06</v>
      </c>
      <c r="I11" s="137">
        <f>I13</f>
        <v>25208.720000000001</v>
      </c>
      <c r="J11" s="137">
        <f>K11+L11</f>
        <v>648916</v>
      </c>
      <c r="K11" s="137">
        <f>K13</f>
        <v>527216</v>
      </c>
      <c r="L11" s="137">
        <f>L13</f>
        <v>121700</v>
      </c>
      <c r="M11" s="245">
        <f t="shared" si="1"/>
        <v>615665.69999999995</v>
      </c>
      <c r="N11" s="245">
        <f>N13</f>
        <v>615665.69999999995</v>
      </c>
      <c r="O11" s="245">
        <f>O36+O37</f>
        <v>0</v>
      </c>
      <c r="P11" s="76">
        <f>M11-J11</f>
        <v>-33250.300000000047</v>
      </c>
      <c r="Q11" s="76">
        <f>N11-K11</f>
        <v>88449.699999999953</v>
      </c>
      <c r="R11" s="76">
        <f>O11-L11</f>
        <v>-121700</v>
      </c>
      <c r="S11" s="76">
        <f>S13</f>
        <v>728716.2</v>
      </c>
      <c r="T11" s="76">
        <f>T13</f>
        <v>728716.2</v>
      </c>
      <c r="U11" s="76"/>
      <c r="V11" s="76">
        <f>W11</f>
        <v>731306.2</v>
      </c>
      <c r="W11" s="76">
        <f>W13</f>
        <v>731306.2</v>
      </c>
      <c r="X11" s="76"/>
      <c r="Y11" s="460"/>
    </row>
    <row r="12" spans="1:25" ht="18" customHeight="1">
      <c r="A12" s="17"/>
      <c r="B12" s="19"/>
      <c r="C12" s="19"/>
      <c r="D12" s="39"/>
      <c r="E12" s="42" t="s">
        <v>4</v>
      </c>
      <c r="F12" s="90"/>
      <c r="G12" s="39">
        <v>466103.8</v>
      </c>
      <c r="H12" s="39">
        <f>G12-G13</f>
        <v>1.9999999960418791E-2</v>
      </c>
      <c r="I12" s="39"/>
      <c r="J12" s="39"/>
      <c r="K12" s="39"/>
      <c r="L12" s="39"/>
      <c r="M12" s="246"/>
      <c r="N12" s="246"/>
      <c r="O12" s="246"/>
      <c r="P12" s="76"/>
      <c r="Q12" s="76"/>
      <c r="R12" s="76"/>
      <c r="S12" s="22"/>
      <c r="T12" s="22"/>
      <c r="U12" s="22"/>
      <c r="V12" s="22"/>
      <c r="W12" s="22"/>
      <c r="X12" s="22"/>
      <c r="Y12" s="460"/>
    </row>
    <row r="13" spans="1:25" s="77" customFormat="1" ht="16.5" customHeight="1">
      <c r="A13" s="145"/>
      <c r="B13" s="75"/>
      <c r="C13" s="75"/>
      <c r="D13" s="137"/>
      <c r="E13" s="144" t="s">
        <v>376</v>
      </c>
      <c r="F13" s="146"/>
      <c r="G13" s="147">
        <f>H13+I13</f>
        <v>466103.78</v>
      </c>
      <c r="H13" s="147">
        <f>H14+H15+H16+H17+H18+H19+H20+H21+H22+H23+H24+H25+H26+H27+H28+H29+H30+H31+H32+H33+H35+H36+H37+H38</f>
        <v>440895.06</v>
      </c>
      <c r="I13" s="147">
        <f>I36+I37</f>
        <v>25208.720000000001</v>
      </c>
      <c r="J13" s="147">
        <f>K13+L13</f>
        <v>648916</v>
      </c>
      <c r="K13" s="147">
        <f>K14+K15+K16+K17+K18+K19+K20+K21+K22+K23+K24+K25+K26+K27+K28+K29+K30+K31+K32+K33+K34+K35</f>
        <v>527216</v>
      </c>
      <c r="L13" s="147">
        <f>L36+L37</f>
        <v>121700</v>
      </c>
      <c r="M13" s="245">
        <f t="shared" si="1"/>
        <v>5210345.6000000006</v>
      </c>
      <c r="N13" s="245">
        <f>N14+N15+N16+N17+N18+N19+N20+N21+N22+N23+N24+N25+N26+N27+N28+N29+N30+N31+N32+N33+N34+N35</f>
        <v>615665.69999999995</v>
      </c>
      <c r="O13" s="245">
        <f>O6-O12</f>
        <v>4594679.9000000004</v>
      </c>
      <c r="P13" s="76">
        <f t="shared" ref="P13:P37" si="3">M13-J13</f>
        <v>4561429.6000000006</v>
      </c>
      <c r="Q13" s="76">
        <f t="shared" ref="Q13:Q37" si="4">N13-K13</f>
        <v>88449.699999999953</v>
      </c>
      <c r="R13" s="76">
        <f t="shared" ref="R13:R37" si="5">O13-L13</f>
        <v>4472979.9000000004</v>
      </c>
      <c r="S13" s="76">
        <f>T13</f>
        <v>728716.2</v>
      </c>
      <c r="T13" s="76">
        <f>T14+T15+T16+T17+T18+T19+T20+T21+T22+T23+T24+T25+T28+T30+T31+T32+T33</f>
        <v>728716.2</v>
      </c>
      <c r="U13" s="76"/>
      <c r="V13" s="76">
        <f>W13</f>
        <v>731306.2</v>
      </c>
      <c r="W13" s="76">
        <f>W14+W15+W16+W17+W18+W19+W20+W21+W22+W23+W24+W25+W28+W30+W31+W32+W33+W34</f>
        <v>731306.2</v>
      </c>
      <c r="X13" s="76"/>
      <c r="Y13" s="460"/>
    </row>
    <row r="14" spans="1:25" s="5" customFormat="1" ht="45" customHeight="1">
      <c r="A14" s="8"/>
      <c r="B14" s="9"/>
      <c r="C14" s="9"/>
      <c r="D14" s="35"/>
      <c r="E14" s="42" t="s">
        <v>284</v>
      </c>
      <c r="F14" s="88" t="s">
        <v>283</v>
      </c>
      <c r="G14" s="10">
        <f>H14+I14</f>
        <v>376583.8</v>
      </c>
      <c r="H14" s="10">
        <v>376583.8</v>
      </c>
      <c r="I14" s="10"/>
      <c r="J14" s="10">
        <f>K14</f>
        <v>437886</v>
      </c>
      <c r="K14" s="10">
        <v>437886</v>
      </c>
      <c r="L14" s="10">
        <v>531564.1</v>
      </c>
      <c r="M14" s="246">
        <f t="shared" si="1"/>
        <v>520335.7</v>
      </c>
      <c r="N14" s="246">
        <v>520335.7</v>
      </c>
      <c r="O14" s="246"/>
      <c r="P14" s="76">
        <f t="shared" si="3"/>
        <v>82449.700000000012</v>
      </c>
      <c r="Q14" s="76">
        <f>M14-J14</f>
        <v>82449.700000000012</v>
      </c>
      <c r="R14" s="76">
        <f t="shared" si="5"/>
        <v>-531564.1</v>
      </c>
      <c r="S14" s="22">
        <f>T14</f>
        <v>642386.19999999995</v>
      </c>
      <c r="T14" s="22">
        <v>642386.19999999995</v>
      </c>
      <c r="U14" s="22"/>
      <c r="V14" s="22">
        <f>W14</f>
        <v>645386.19999999995</v>
      </c>
      <c r="W14" s="22">
        <v>645386.19999999995</v>
      </c>
      <c r="X14" s="22"/>
      <c r="Y14" s="204" t="s">
        <v>533</v>
      </c>
    </row>
    <row r="15" spans="1:25" s="5" customFormat="1" ht="27" customHeight="1">
      <c r="A15" s="8"/>
      <c r="B15" s="9"/>
      <c r="C15" s="9"/>
      <c r="D15" s="35"/>
      <c r="E15" s="42" t="s">
        <v>286</v>
      </c>
      <c r="F15" s="88" t="s">
        <v>285</v>
      </c>
      <c r="G15" s="10">
        <f t="shared" ref="G15:G37" si="6">H15+I15</f>
        <v>13782.31</v>
      </c>
      <c r="H15" s="10">
        <v>13782.31</v>
      </c>
      <c r="I15" s="10"/>
      <c r="J15" s="10">
        <f t="shared" ref="J15:J35" si="7">K15</f>
        <v>20000</v>
      </c>
      <c r="K15" s="10">
        <v>20000</v>
      </c>
      <c r="L15" s="264"/>
      <c r="M15" s="246">
        <f t="shared" si="1"/>
        <v>20000</v>
      </c>
      <c r="N15" s="246">
        <v>20000</v>
      </c>
      <c r="O15" s="246"/>
      <c r="P15" s="76">
        <f t="shared" si="3"/>
        <v>0</v>
      </c>
      <c r="Q15" s="76">
        <f t="shared" si="4"/>
        <v>0</v>
      </c>
      <c r="R15" s="76">
        <f t="shared" si="5"/>
        <v>0</v>
      </c>
      <c r="S15" s="22">
        <f t="shared" ref="S15:S37" si="8">T15</f>
        <v>25000</v>
      </c>
      <c r="T15" s="22">
        <v>25000</v>
      </c>
      <c r="U15" s="22"/>
      <c r="V15" s="22">
        <f>W15</f>
        <v>25000</v>
      </c>
      <c r="W15" s="22">
        <v>25000</v>
      </c>
      <c r="X15" s="22"/>
      <c r="Y15" s="47"/>
    </row>
    <row r="16" spans="1:25" s="5" customFormat="1" ht="17.25" customHeight="1">
      <c r="A16" s="8"/>
      <c r="B16" s="9"/>
      <c r="C16" s="9"/>
      <c r="D16" s="35"/>
      <c r="E16" s="42" t="s">
        <v>288</v>
      </c>
      <c r="F16" s="88" t="s">
        <v>287</v>
      </c>
      <c r="G16" s="10">
        <f t="shared" si="6"/>
        <v>6809.15</v>
      </c>
      <c r="H16" s="10">
        <v>6809.15</v>
      </c>
      <c r="I16" s="10"/>
      <c r="J16" s="10">
        <f t="shared" si="7"/>
        <v>7000</v>
      </c>
      <c r="K16" s="10">
        <v>7000</v>
      </c>
      <c r="L16" s="10"/>
      <c r="M16" s="246">
        <f t="shared" si="1"/>
        <v>9000</v>
      </c>
      <c r="N16" s="246">
        <v>9000</v>
      </c>
      <c r="O16" s="246"/>
      <c r="P16" s="76">
        <f t="shared" si="3"/>
        <v>2000</v>
      </c>
      <c r="Q16" s="76">
        <f t="shared" si="4"/>
        <v>2000</v>
      </c>
      <c r="R16" s="76">
        <f t="shared" si="5"/>
        <v>0</v>
      </c>
      <c r="S16" s="22">
        <f t="shared" si="8"/>
        <v>12000</v>
      </c>
      <c r="T16" s="22">
        <v>12000</v>
      </c>
      <c r="U16" s="22"/>
      <c r="V16" s="22">
        <f>W16</f>
        <v>12000</v>
      </c>
      <c r="W16" s="22">
        <v>12000</v>
      </c>
      <c r="X16" s="22"/>
      <c r="Y16" s="47"/>
    </row>
    <row r="17" spans="1:25" s="5" customFormat="1" ht="17.25" customHeight="1">
      <c r="A17" s="8"/>
      <c r="B17" s="9"/>
      <c r="C17" s="9"/>
      <c r="D17" s="35"/>
      <c r="E17" s="42" t="s">
        <v>290</v>
      </c>
      <c r="F17" s="88" t="s">
        <v>289</v>
      </c>
      <c r="G17" s="10">
        <f t="shared" si="6"/>
        <v>30.22</v>
      </c>
      <c r="H17" s="10">
        <v>30.22</v>
      </c>
      <c r="I17" s="10"/>
      <c r="J17" s="10">
        <f t="shared" si="7"/>
        <v>0</v>
      </c>
      <c r="K17" s="10">
        <v>0</v>
      </c>
      <c r="L17" s="10"/>
      <c r="M17" s="246">
        <f t="shared" si="1"/>
        <v>500</v>
      </c>
      <c r="N17" s="246">
        <v>500</v>
      </c>
      <c r="O17" s="246"/>
      <c r="P17" s="76">
        <f t="shared" si="3"/>
        <v>500</v>
      </c>
      <c r="Q17" s="76">
        <f t="shared" si="4"/>
        <v>500</v>
      </c>
      <c r="R17" s="76">
        <f t="shared" si="5"/>
        <v>0</v>
      </c>
      <c r="S17" s="22">
        <f t="shared" si="8"/>
        <v>700</v>
      </c>
      <c r="T17" s="22">
        <v>700</v>
      </c>
      <c r="U17" s="22"/>
      <c r="V17" s="22">
        <f t="shared" ref="V17:V34" si="9">W17</f>
        <v>750</v>
      </c>
      <c r="W17" s="22">
        <v>750</v>
      </c>
      <c r="X17" s="22"/>
      <c r="Y17" s="47"/>
    </row>
    <row r="18" spans="1:25" s="5" customFormat="1" ht="17.25" customHeight="1">
      <c r="A18" s="8"/>
      <c r="B18" s="9"/>
      <c r="C18" s="9"/>
      <c r="D18" s="35"/>
      <c r="E18" s="42" t="s">
        <v>292</v>
      </c>
      <c r="F18" s="88" t="s">
        <v>291</v>
      </c>
      <c r="G18" s="10">
        <f t="shared" si="6"/>
        <v>1531.88</v>
      </c>
      <c r="H18" s="208">
        <v>1531.88</v>
      </c>
      <c r="I18" s="10"/>
      <c r="J18" s="10">
        <f t="shared" si="7"/>
        <v>1500</v>
      </c>
      <c r="K18" s="10">
        <v>1500</v>
      </c>
      <c r="L18" s="10"/>
      <c r="M18" s="246">
        <f t="shared" si="1"/>
        <v>1700</v>
      </c>
      <c r="N18" s="246">
        <v>1700</v>
      </c>
      <c r="O18" s="246"/>
      <c r="P18" s="76">
        <f t="shared" si="3"/>
        <v>200</v>
      </c>
      <c r="Q18" s="76">
        <f t="shared" si="4"/>
        <v>200</v>
      </c>
      <c r="R18" s="76">
        <f t="shared" si="5"/>
        <v>0</v>
      </c>
      <c r="S18" s="22">
        <f t="shared" si="8"/>
        <v>1700</v>
      </c>
      <c r="T18" s="22">
        <v>1700</v>
      </c>
      <c r="U18" s="22"/>
      <c r="V18" s="22">
        <f t="shared" si="9"/>
        <v>1700</v>
      </c>
      <c r="W18" s="22">
        <v>1700</v>
      </c>
      <c r="X18" s="22"/>
      <c r="Y18" s="47"/>
    </row>
    <row r="19" spans="1:25" s="5" customFormat="1" ht="17.25" customHeight="1">
      <c r="A19" s="8"/>
      <c r="B19" s="9"/>
      <c r="C19" s="9"/>
      <c r="D19" s="35"/>
      <c r="E19" s="42" t="s">
        <v>294</v>
      </c>
      <c r="F19" s="88" t="s">
        <v>293</v>
      </c>
      <c r="G19" s="10">
        <f t="shared" si="6"/>
        <v>402</v>
      </c>
      <c r="H19" s="10">
        <v>402</v>
      </c>
      <c r="I19" s="10"/>
      <c r="J19" s="10">
        <f t="shared" si="7"/>
        <v>900</v>
      </c>
      <c r="K19" s="10">
        <v>900</v>
      </c>
      <c r="L19" s="10"/>
      <c r="M19" s="246">
        <f t="shared" si="1"/>
        <v>900</v>
      </c>
      <c r="N19" s="246">
        <v>900</v>
      </c>
      <c r="O19" s="246"/>
      <c r="P19" s="76">
        <f t="shared" si="3"/>
        <v>0</v>
      </c>
      <c r="Q19" s="76">
        <f t="shared" si="4"/>
        <v>0</v>
      </c>
      <c r="R19" s="76">
        <f t="shared" si="5"/>
        <v>0</v>
      </c>
      <c r="S19" s="22">
        <f t="shared" si="8"/>
        <v>900</v>
      </c>
      <c r="T19" s="22">
        <v>900</v>
      </c>
      <c r="U19" s="22"/>
      <c r="V19" s="22">
        <f t="shared" si="9"/>
        <v>900</v>
      </c>
      <c r="W19" s="22">
        <v>900</v>
      </c>
      <c r="X19" s="22"/>
      <c r="Y19" s="47"/>
    </row>
    <row r="20" spans="1:25" s="5" customFormat="1" ht="17.25" customHeight="1">
      <c r="A20" s="8"/>
      <c r="B20" s="9"/>
      <c r="C20" s="9"/>
      <c r="D20" s="35"/>
      <c r="E20" s="42" t="s">
        <v>296</v>
      </c>
      <c r="F20" s="88" t="s">
        <v>295</v>
      </c>
      <c r="G20" s="10">
        <f t="shared" si="6"/>
        <v>0</v>
      </c>
      <c r="H20" s="10">
        <v>0</v>
      </c>
      <c r="I20" s="10"/>
      <c r="J20" s="10">
        <f t="shared" si="7"/>
        <v>0</v>
      </c>
      <c r="K20" s="10">
        <v>0</v>
      </c>
      <c r="L20" s="10"/>
      <c r="M20" s="246">
        <f t="shared" si="1"/>
        <v>0</v>
      </c>
      <c r="N20" s="246">
        <v>0</v>
      </c>
      <c r="O20" s="246"/>
      <c r="P20" s="76">
        <f t="shared" si="3"/>
        <v>0</v>
      </c>
      <c r="Q20" s="76">
        <f t="shared" si="4"/>
        <v>0</v>
      </c>
      <c r="R20" s="76">
        <f t="shared" si="5"/>
        <v>0</v>
      </c>
      <c r="S20" s="22">
        <f t="shared" si="8"/>
        <v>0</v>
      </c>
      <c r="T20" s="22">
        <v>0</v>
      </c>
      <c r="U20" s="22"/>
      <c r="V20" s="22">
        <f t="shared" si="9"/>
        <v>0</v>
      </c>
      <c r="W20" s="22">
        <v>0</v>
      </c>
      <c r="X20" s="22"/>
      <c r="Y20" s="47"/>
    </row>
    <row r="21" spans="1:25" s="5" customFormat="1" ht="17.25" customHeight="1">
      <c r="A21" s="8"/>
      <c r="B21" s="9"/>
      <c r="C21" s="9"/>
      <c r="D21" s="35"/>
      <c r="E21" s="42" t="s">
        <v>298</v>
      </c>
      <c r="F21" s="88" t="s">
        <v>297</v>
      </c>
      <c r="G21" s="10">
        <f t="shared" si="6"/>
        <v>1388.3</v>
      </c>
      <c r="H21" s="10">
        <v>1388.3</v>
      </c>
      <c r="I21" s="10"/>
      <c r="J21" s="10">
        <f t="shared" si="7"/>
        <v>1500</v>
      </c>
      <c r="K21" s="10">
        <v>1500</v>
      </c>
      <c r="L21" s="10"/>
      <c r="M21" s="246">
        <f t="shared" si="1"/>
        <v>2500</v>
      </c>
      <c r="N21" s="246">
        <v>2500</v>
      </c>
      <c r="O21" s="246"/>
      <c r="P21" s="76">
        <f t="shared" si="3"/>
        <v>1000</v>
      </c>
      <c r="Q21" s="76">
        <f t="shared" si="4"/>
        <v>1000</v>
      </c>
      <c r="R21" s="76">
        <f t="shared" si="5"/>
        <v>0</v>
      </c>
      <c r="S21" s="22">
        <f t="shared" si="8"/>
        <v>3000</v>
      </c>
      <c r="T21" s="22">
        <v>3000</v>
      </c>
      <c r="U21" s="22"/>
      <c r="V21" s="22">
        <f t="shared" si="9"/>
        <v>3500</v>
      </c>
      <c r="W21" s="22">
        <v>3500</v>
      </c>
      <c r="X21" s="22"/>
      <c r="Y21" s="47"/>
    </row>
    <row r="22" spans="1:25" s="5" customFormat="1" ht="17.25" customHeight="1">
      <c r="A22" s="8"/>
      <c r="B22" s="9"/>
      <c r="C22" s="9"/>
      <c r="D22" s="35"/>
      <c r="E22" s="42" t="s">
        <v>300</v>
      </c>
      <c r="F22" s="88" t="s">
        <v>299</v>
      </c>
      <c r="G22" s="10">
        <f t="shared" si="6"/>
        <v>1026.9100000000001</v>
      </c>
      <c r="H22" s="10">
        <v>1026.9100000000001</v>
      </c>
      <c r="I22" s="10"/>
      <c r="J22" s="10">
        <f t="shared" si="7"/>
        <v>3700</v>
      </c>
      <c r="K22" s="10">
        <v>3700</v>
      </c>
      <c r="L22" s="10"/>
      <c r="M22" s="246">
        <f t="shared" si="1"/>
        <v>5000</v>
      </c>
      <c r="N22" s="246">
        <v>5000</v>
      </c>
      <c r="O22" s="246"/>
      <c r="P22" s="76">
        <f t="shared" si="3"/>
        <v>1300</v>
      </c>
      <c r="Q22" s="76">
        <f t="shared" si="4"/>
        <v>1300</v>
      </c>
      <c r="R22" s="76">
        <f t="shared" si="5"/>
        <v>0</v>
      </c>
      <c r="S22" s="22">
        <f t="shared" si="8"/>
        <v>1000</v>
      </c>
      <c r="T22" s="22">
        <v>1000</v>
      </c>
      <c r="U22" s="22"/>
      <c r="V22" s="22">
        <f t="shared" si="9"/>
        <v>1000</v>
      </c>
      <c r="W22" s="22">
        <v>1000</v>
      </c>
      <c r="X22" s="22"/>
      <c r="Y22" s="47"/>
    </row>
    <row r="23" spans="1:25" s="5" customFormat="1" ht="17.25" customHeight="1">
      <c r="A23" s="8"/>
      <c r="B23" s="9"/>
      <c r="C23" s="9"/>
      <c r="D23" s="35"/>
      <c r="E23" s="42" t="s">
        <v>302</v>
      </c>
      <c r="F23" s="88" t="s">
        <v>301</v>
      </c>
      <c r="G23" s="10">
        <f t="shared" si="6"/>
        <v>943.5</v>
      </c>
      <c r="H23" s="10">
        <v>943.5</v>
      </c>
      <c r="I23" s="10"/>
      <c r="J23" s="10">
        <f t="shared" si="7"/>
        <v>980</v>
      </c>
      <c r="K23" s="10">
        <v>980</v>
      </c>
      <c r="L23" s="10"/>
      <c r="M23" s="246">
        <f t="shared" si="1"/>
        <v>1980</v>
      </c>
      <c r="N23" s="246">
        <v>1980</v>
      </c>
      <c r="O23" s="246"/>
      <c r="P23" s="76">
        <f t="shared" si="3"/>
        <v>1000</v>
      </c>
      <c r="Q23" s="76">
        <f t="shared" si="4"/>
        <v>1000</v>
      </c>
      <c r="R23" s="76">
        <f t="shared" si="5"/>
        <v>0</v>
      </c>
      <c r="S23" s="22">
        <f t="shared" si="8"/>
        <v>980</v>
      </c>
      <c r="T23" s="22">
        <v>980</v>
      </c>
      <c r="U23" s="22"/>
      <c r="V23" s="22">
        <f t="shared" si="9"/>
        <v>990</v>
      </c>
      <c r="W23" s="22">
        <v>990</v>
      </c>
      <c r="X23" s="22"/>
      <c r="Y23" s="47"/>
    </row>
    <row r="24" spans="1:25" s="5" customFormat="1" ht="17.25" customHeight="1">
      <c r="A24" s="8"/>
      <c r="B24" s="9"/>
      <c r="C24" s="9"/>
      <c r="D24" s="35"/>
      <c r="E24" s="42" t="s">
        <v>304</v>
      </c>
      <c r="F24" s="88" t="s">
        <v>303</v>
      </c>
      <c r="G24" s="10">
        <f t="shared" si="6"/>
        <v>1422</v>
      </c>
      <c r="H24" s="10">
        <v>1422</v>
      </c>
      <c r="I24" s="10"/>
      <c r="J24" s="10">
        <f t="shared" si="7"/>
        <v>1900</v>
      </c>
      <c r="K24" s="10">
        <v>1900</v>
      </c>
      <c r="L24" s="10"/>
      <c r="M24" s="246">
        <f t="shared" si="1"/>
        <v>1900</v>
      </c>
      <c r="N24" s="246">
        <v>1900</v>
      </c>
      <c r="O24" s="246"/>
      <c r="P24" s="76">
        <f t="shared" si="3"/>
        <v>0</v>
      </c>
      <c r="Q24" s="76">
        <f t="shared" si="4"/>
        <v>0</v>
      </c>
      <c r="R24" s="76">
        <f t="shared" si="5"/>
        <v>0</v>
      </c>
      <c r="S24" s="22">
        <f t="shared" si="8"/>
        <v>1100</v>
      </c>
      <c r="T24" s="22">
        <v>1100</v>
      </c>
      <c r="U24" s="22"/>
      <c r="V24" s="22">
        <f t="shared" si="9"/>
        <v>1100</v>
      </c>
      <c r="W24" s="22">
        <v>1100</v>
      </c>
      <c r="X24" s="22"/>
      <c r="Y24" s="47"/>
    </row>
    <row r="25" spans="1:25" s="5" customFormat="1" ht="17.25" customHeight="1">
      <c r="A25" s="8"/>
      <c r="B25" s="9"/>
      <c r="C25" s="9"/>
      <c r="D25" s="35"/>
      <c r="E25" s="18" t="s">
        <v>307</v>
      </c>
      <c r="F25" s="88" t="s">
        <v>306</v>
      </c>
      <c r="G25" s="10">
        <f t="shared" si="6"/>
        <v>922.55</v>
      </c>
      <c r="H25" s="10">
        <v>922.55</v>
      </c>
      <c r="I25" s="10"/>
      <c r="J25" s="10">
        <f t="shared" si="7"/>
        <v>1500</v>
      </c>
      <c r="K25" s="10">
        <v>1500</v>
      </c>
      <c r="L25" s="10"/>
      <c r="M25" s="246">
        <f t="shared" si="1"/>
        <v>1500</v>
      </c>
      <c r="N25" s="246">
        <v>1500</v>
      </c>
      <c r="O25" s="246"/>
      <c r="P25" s="76">
        <f t="shared" si="3"/>
        <v>0</v>
      </c>
      <c r="Q25" s="76">
        <f t="shared" si="4"/>
        <v>0</v>
      </c>
      <c r="R25" s="76">
        <f t="shared" si="5"/>
        <v>0</v>
      </c>
      <c r="S25" s="22">
        <f t="shared" si="8"/>
        <v>1500</v>
      </c>
      <c r="T25" s="22">
        <v>1500</v>
      </c>
      <c r="U25" s="22"/>
      <c r="V25" s="22">
        <f t="shared" si="9"/>
        <v>1500</v>
      </c>
      <c r="W25" s="22">
        <v>1500</v>
      </c>
      <c r="X25" s="22"/>
      <c r="Y25" s="47" t="s">
        <v>524</v>
      </c>
    </row>
    <row r="26" spans="1:25" s="5" customFormat="1" ht="17.25" customHeight="1">
      <c r="A26" s="8"/>
      <c r="B26" s="9"/>
      <c r="C26" s="9"/>
      <c r="D26" s="35"/>
      <c r="E26" s="196" t="s">
        <v>309</v>
      </c>
      <c r="F26" s="88" t="s">
        <v>308</v>
      </c>
      <c r="G26" s="10">
        <f t="shared" si="6"/>
        <v>0</v>
      </c>
      <c r="H26" s="10">
        <v>0</v>
      </c>
      <c r="I26" s="10"/>
      <c r="J26" s="10">
        <f t="shared" si="7"/>
        <v>0</v>
      </c>
      <c r="K26" s="10">
        <v>0</v>
      </c>
      <c r="L26" s="10"/>
      <c r="M26" s="246">
        <f>N26</f>
        <v>0</v>
      </c>
      <c r="N26" s="246">
        <v>0</v>
      </c>
      <c r="O26" s="246"/>
      <c r="P26" s="76">
        <f t="shared" si="3"/>
        <v>0</v>
      </c>
      <c r="Q26" s="76">
        <f t="shared" si="4"/>
        <v>0</v>
      </c>
      <c r="R26" s="76"/>
      <c r="S26" s="22">
        <f t="shared" si="8"/>
        <v>800</v>
      </c>
      <c r="T26" s="22">
        <v>800</v>
      </c>
      <c r="U26" s="22"/>
      <c r="V26" s="22">
        <f t="shared" si="9"/>
        <v>850</v>
      </c>
      <c r="W26" s="22">
        <v>850</v>
      </c>
      <c r="X26" s="22"/>
      <c r="Y26" s="47"/>
    </row>
    <row r="27" spans="1:25" s="5" customFormat="1" ht="17.25" customHeight="1">
      <c r="A27" s="8"/>
      <c r="B27" s="9"/>
      <c r="C27" s="9"/>
      <c r="D27" s="35"/>
      <c r="E27" s="233" t="s">
        <v>503</v>
      </c>
      <c r="F27" s="88" t="s">
        <v>310</v>
      </c>
      <c r="G27" s="10">
        <f t="shared" si="6"/>
        <v>7282.15</v>
      </c>
      <c r="H27" s="10">
        <v>7282.15</v>
      </c>
      <c r="I27" s="10"/>
      <c r="J27" s="10">
        <f t="shared" si="7"/>
        <v>10000</v>
      </c>
      <c r="K27" s="10">
        <v>10000</v>
      </c>
      <c r="L27" s="10"/>
      <c r="M27" s="246">
        <f>N27</f>
        <v>10000</v>
      </c>
      <c r="N27" s="246">
        <v>10000</v>
      </c>
      <c r="O27" s="246"/>
      <c r="P27" s="76">
        <f t="shared" si="3"/>
        <v>0</v>
      </c>
      <c r="Q27" s="76">
        <f t="shared" si="4"/>
        <v>0</v>
      </c>
      <c r="R27" s="76"/>
      <c r="S27" s="22">
        <f t="shared" si="8"/>
        <v>7000</v>
      </c>
      <c r="T27" s="22">
        <v>7000</v>
      </c>
      <c r="U27" s="22"/>
      <c r="V27" s="22">
        <f t="shared" si="9"/>
        <v>15000</v>
      </c>
      <c r="W27" s="22">
        <v>15000</v>
      </c>
      <c r="X27" s="22"/>
      <c r="Y27" s="47"/>
    </row>
    <row r="28" spans="1:25" s="5" customFormat="1" ht="17.25" customHeight="1">
      <c r="A28" s="8"/>
      <c r="B28" s="9"/>
      <c r="C28" s="9"/>
      <c r="D28" s="35"/>
      <c r="E28" s="42" t="s">
        <v>311</v>
      </c>
      <c r="F28" s="88" t="s">
        <v>312</v>
      </c>
      <c r="G28" s="10">
        <f t="shared" si="6"/>
        <v>5896</v>
      </c>
      <c r="H28" s="10">
        <v>5896</v>
      </c>
      <c r="I28" s="10"/>
      <c r="J28" s="10">
        <f t="shared" si="7"/>
        <v>6500</v>
      </c>
      <c r="K28" s="10">
        <v>6500</v>
      </c>
      <c r="L28" s="10"/>
      <c r="M28" s="246">
        <f t="shared" si="1"/>
        <v>6500</v>
      </c>
      <c r="N28" s="246">
        <v>6500</v>
      </c>
      <c r="O28" s="246"/>
      <c r="P28" s="76">
        <f t="shared" si="3"/>
        <v>0</v>
      </c>
      <c r="Q28" s="76">
        <f t="shared" si="4"/>
        <v>0</v>
      </c>
      <c r="R28" s="76">
        <f t="shared" si="5"/>
        <v>0</v>
      </c>
      <c r="S28" s="22">
        <f t="shared" si="8"/>
        <v>6500</v>
      </c>
      <c r="T28" s="22">
        <v>6500</v>
      </c>
      <c r="U28" s="22"/>
      <c r="V28" s="22">
        <f t="shared" si="9"/>
        <v>6500</v>
      </c>
      <c r="W28" s="22">
        <v>6500</v>
      </c>
      <c r="X28" s="22"/>
      <c r="Y28" s="47"/>
    </row>
    <row r="29" spans="1:25" s="5" customFormat="1" ht="17.25" customHeight="1">
      <c r="A29" s="8"/>
      <c r="B29" s="9"/>
      <c r="C29" s="9"/>
      <c r="D29" s="35"/>
      <c r="E29" s="194" t="s">
        <v>463</v>
      </c>
      <c r="F29" s="88" t="s">
        <v>313</v>
      </c>
      <c r="G29" s="10">
        <f t="shared" si="6"/>
        <v>0</v>
      </c>
      <c r="H29" s="10">
        <v>0</v>
      </c>
      <c r="I29" s="10"/>
      <c r="J29" s="10">
        <f t="shared" si="7"/>
        <v>100</v>
      </c>
      <c r="K29" s="10">
        <v>100</v>
      </c>
      <c r="L29" s="10"/>
      <c r="M29" s="246">
        <f>N29</f>
        <v>100</v>
      </c>
      <c r="N29" s="246">
        <v>100</v>
      </c>
      <c r="O29" s="246"/>
      <c r="P29" s="76">
        <f t="shared" si="3"/>
        <v>0</v>
      </c>
      <c r="Q29" s="76">
        <f t="shared" si="4"/>
        <v>0</v>
      </c>
      <c r="R29" s="76"/>
      <c r="S29" s="22">
        <f t="shared" si="8"/>
        <v>300</v>
      </c>
      <c r="T29" s="22">
        <v>300</v>
      </c>
      <c r="U29" s="22"/>
      <c r="V29" s="22">
        <f t="shared" si="9"/>
        <v>500</v>
      </c>
      <c r="W29" s="22">
        <v>500</v>
      </c>
      <c r="X29" s="22"/>
      <c r="Y29" s="47"/>
    </row>
    <row r="30" spans="1:25" s="5" customFormat="1" ht="21" customHeight="1">
      <c r="A30" s="8"/>
      <c r="B30" s="9"/>
      <c r="C30" s="9"/>
      <c r="D30" s="35"/>
      <c r="E30" s="42" t="s">
        <v>318</v>
      </c>
      <c r="F30" s="88" t="s">
        <v>317</v>
      </c>
      <c r="G30" s="10">
        <f t="shared" si="6"/>
        <v>9038.4</v>
      </c>
      <c r="H30" s="10">
        <v>9038.4</v>
      </c>
      <c r="I30" s="10"/>
      <c r="J30" s="10">
        <f t="shared" si="7"/>
        <v>14000</v>
      </c>
      <c r="K30" s="10">
        <v>14000</v>
      </c>
      <c r="L30" s="10"/>
      <c r="M30" s="246">
        <f t="shared" si="1"/>
        <v>14000</v>
      </c>
      <c r="N30" s="246">
        <v>14000</v>
      </c>
      <c r="O30" s="246"/>
      <c r="P30" s="76">
        <f t="shared" si="3"/>
        <v>0</v>
      </c>
      <c r="Q30" s="76">
        <f t="shared" si="4"/>
        <v>0</v>
      </c>
      <c r="R30" s="76">
        <f t="shared" si="5"/>
        <v>0</v>
      </c>
      <c r="S30" s="22">
        <f t="shared" si="8"/>
        <v>15000</v>
      </c>
      <c r="T30" s="22">
        <v>15000</v>
      </c>
      <c r="U30" s="22"/>
      <c r="V30" s="22">
        <f t="shared" si="9"/>
        <v>15000</v>
      </c>
      <c r="W30" s="22">
        <v>15000</v>
      </c>
      <c r="X30" s="22"/>
      <c r="Y30" s="47"/>
    </row>
    <row r="31" spans="1:25" s="5" customFormat="1" ht="16.5" customHeight="1">
      <c r="A31" s="8"/>
      <c r="B31" s="9"/>
      <c r="C31" s="9"/>
      <c r="D31" s="35"/>
      <c r="E31" s="42" t="s">
        <v>320</v>
      </c>
      <c r="F31" s="88" t="s">
        <v>319</v>
      </c>
      <c r="G31" s="10">
        <f t="shared" si="6"/>
        <v>3466.27</v>
      </c>
      <c r="H31" s="10">
        <v>3466.27</v>
      </c>
      <c r="I31" s="10"/>
      <c r="J31" s="10">
        <f t="shared" si="7"/>
        <v>6000</v>
      </c>
      <c r="K31" s="10">
        <v>6000</v>
      </c>
      <c r="L31" s="10"/>
      <c r="M31" s="246">
        <f t="shared" si="1"/>
        <v>6000</v>
      </c>
      <c r="N31" s="246">
        <v>6000</v>
      </c>
      <c r="O31" s="246"/>
      <c r="P31" s="76">
        <f t="shared" si="3"/>
        <v>0</v>
      </c>
      <c r="Q31" s="76">
        <f t="shared" si="4"/>
        <v>0</v>
      </c>
      <c r="R31" s="76">
        <f t="shared" si="5"/>
        <v>0</v>
      </c>
      <c r="S31" s="22">
        <f t="shared" si="8"/>
        <v>6500</v>
      </c>
      <c r="T31" s="22">
        <v>6500</v>
      </c>
      <c r="U31" s="22"/>
      <c r="V31" s="22">
        <f t="shared" si="9"/>
        <v>4500</v>
      </c>
      <c r="W31" s="22">
        <v>4500</v>
      </c>
      <c r="X31" s="22"/>
      <c r="Y31" s="47"/>
    </row>
    <row r="32" spans="1:25" s="5" customFormat="1" ht="16.5" customHeight="1">
      <c r="A32" s="8"/>
      <c r="B32" s="9"/>
      <c r="C32" s="9"/>
      <c r="D32" s="35"/>
      <c r="E32" s="42" t="s">
        <v>322</v>
      </c>
      <c r="F32" s="88" t="s">
        <v>321</v>
      </c>
      <c r="G32" s="10">
        <f t="shared" si="6"/>
        <v>9419.6200000000008</v>
      </c>
      <c r="H32" s="10">
        <v>9419.6200000000008</v>
      </c>
      <c r="I32" s="10"/>
      <c r="J32" s="10">
        <f t="shared" si="7"/>
        <v>12000</v>
      </c>
      <c r="K32" s="10">
        <v>12000</v>
      </c>
      <c r="L32" s="10"/>
      <c r="M32" s="246">
        <f t="shared" si="1"/>
        <v>12000</v>
      </c>
      <c r="N32" s="246">
        <v>12000</v>
      </c>
      <c r="O32" s="246"/>
      <c r="P32" s="76">
        <f t="shared" si="3"/>
        <v>0</v>
      </c>
      <c r="Q32" s="76">
        <f t="shared" si="4"/>
        <v>0</v>
      </c>
      <c r="R32" s="76">
        <f t="shared" si="5"/>
        <v>0</v>
      </c>
      <c r="S32" s="22">
        <f t="shared" si="8"/>
        <v>9500</v>
      </c>
      <c r="T32" s="22">
        <v>9500</v>
      </c>
      <c r="U32" s="22"/>
      <c r="V32" s="22">
        <f t="shared" si="9"/>
        <v>10500</v>
      </c>
      <c r="W32" s="22">
        <v>10500</v>
      </c>
      <c r="X32" s="22"/>
      <c r="Y32" s="47"/>
    </row>
    <row r="33" spans="1:25" s="5" customFormat="1" ht="16.5" customHeight="1">
      <c r="A33" s="8"/>
      <c r="B33" s="9"/>
      <c r="C33" s="9"/>
      <c r="D33" s="35"/>
      <c r="E33" s="42" t="s">
        <v>324</v>
      </c>
      <c r="F33" s="88" t="s">
        <v>323</v>
      </c>
      <c r="G33" s="50">
        <f t="shared" si="6"/>
        <v>950</v>
      </c>
      <c r="H33" s="50">
        <v>950</v>
      </c>
      <c r="I33" s="10"/>
      <c r="J33" s="10">
        <f t="shared" si="7"/>
        <v>1450</v>
      </c>
      <c r="K33" s="10">
        <v>1450</v>
      </c>
      <c r="L33" s="10"/>
      <c r="M33" s="246">
        <f t="shared" si="1"/>
        <v>1450</v>
      </c>
      <c r="N33" s="246">
        <v>1450</v>
      </c>
      <c r="O33" s="246"/>
      <c r="P33" s="76">
        <f t="shared" si="3"/>
        <v>0</v>
      </c>
      <c r="Q33" s="76">
        <f t="shared" si="4"/>
        <v>0</v>
      </c>
      <c r="R33" s="76">
        <f t="shared" si="5"/>
        <v>0</v>
      </c>
      <c r="S33" s="22">
        <f t="shared" si="8"/>
        <v>950</v>
      </c>
      <c r="T33" s="22">
        <v>950</v>
      </c>
      <c r="U33" s="22"/>
      <c r="V33" s="22">
        <f t="shared" si="9"/>
        <v>980</v>
      </c>
      <c r="W33" s="22">
        <v>980</v>
      </c>
      <c r="X33" s="22"/>
      <c r="Y33" s="47"/>
    </row>
    <row r="34" spans="1:25" s="5" customFormat="1" ht="16.5" customHeight="1">
      <c r="A34" s="8"/>
      <c r="B34" s="9"/>
      <c r="C34" s="9"/>
      <c r="D34" s="35"/>
      <c r="E34" s="42" t="s">
        <v>422</v>
      </c>
      <c r="F34" s="88">
        <v>4657</v>
      </c>
      <c r="G34" s="50">
        <f t="shared" si="6"/>
        <v>0</v>
      </c>
      <c r="H34" s="50">
        <v>0</v>
      </c>
      <c r="I34" s="10"/>
      <c r="J34" s="10">
        <f t="shared" si="7"/>
        <v>0</v>
      </c>
      <c r="K34" s="10">
        <v>0</v>
      </c>
      <c r="L34" s="10"/>
      <c r="M34" s="246">
        <f t="shared" si="1"/>
        <v>0</v>
      </c>
      <c r="N34" s="246">
        <v>0</v>
      </c>
      <c r="O34" s="246"/>
      <c r="P34" s="76">
        <f t="shared" si="3"/>
        <v>0</v>
      </c>
      <c r="Q34" s="76">
        <f t="shared" si="4"/>
        <v>0</v>
      </c>
      <c r="R34" s="76">
        <f t="shared" si="5"/>
        <v>0</v>
      </c>
      <c r="S34" s="22">
        <f t="shared" si="8"/>
        <v>0</v>
      </c>
      <c r="T34" s="22">
        <v>0</v>
      </c>
      <c r="U34" s="22"/>
      <c r="V34" s="22">
        <f t="shared" si="9"/>
        <v>0</v>
      </c>
      <c r="W34" s="22">
        <v>0</v>
      </c>
      <c r="X34" s="22"/>
      <c r="Y34" s="47"/>
    </row>
    <row r="35" spans="1:25" s="5" customFormat="1" ht="16.5" customHeight="1">
      <c r="A35" s="8"/>
      <c r="B35" s="9"/>
      <c r="C35" s="9"/>
      <c r="D35" s="35"/>
      <c r="E35" s="42" t="s">
        <v>333</v>
      </c>
      <c r="F35" s="88" t="s">
        <v>334</v>
      </c>
      <c r="G35" s="50"/>
      <c r="H35" s="50"/>
      <c r="I35" s="10"/>
      <c r="J35" s="10">
        <f t="shared" si="7"/>
        <v>300</v>
      </c>
      <c r="K35" s="10">
        <v>300</v>
      </c>
      <c r="L35" s="10"/>
      <c r="M35" s="246">
        <f>N35</f>
        <v>300</v>
      </c>
      <c r="N35" s="246">
        <v>300</v>
      </c>
      <c r="O35" s="246"/>
      <c r="P35" s="76">
        <f t="shared" si="3"/>
        <v>0</v>
      </c>
      <c r="Q35" s="76">
        <f t="shared" si="4"/>
        <v>0</v>
      </c>
      <c r="R35" s="76"/>
      <c r="S35" s="22"/>
      <c r="T35" s="22"/>
      <c r="U35" s="22"/>
      <c r="V35" s="22"/>
      <c r="W35" s="22"/>
      <c r="X35" s="22"/>
      <c r="Y35" s="47"/>
    </row>
    <row r="36" spans="1:25" s="5" customFormat="1" ht="16.5" customHeight="1">
      <c r="A36" s="8"/>
      <c r="B36" s="9"/>
      <c r="C36" s="9"/>
      <c r="D36" s="35"/>
      <c r="E36" s="86" t="s">
        <v>430</v>
      </c>
      <c r="F36" s="88">
        <v>5113</v>
      </c>
      <c r="G36" s="50">
        <f t="shared" si="6"/>
        <v>22716.15</v>
      </c>
      <c r="H36" s="50">
        <v>0</v>
      </c>
      <c r="I36" s="10">
        <v>22716.15</v>
      </c>
      <c r="J36" s="10">
        <f>L36</f>
        <v>120000</v>
      </c>
      <c r="K36" s="10"/>
      <c r="L36" s="10">
        <v>120000</v>
      </c>
      <c r="M36" s="246">
        <f>O36</f>
        <v>0</v>
      </c>
      <c r="N36" s="246"/>
      <c r="O36" s="246">
        <v>0</v>
      </c>
      <c r="P36" s="76">
        <f t="shared" si="3"/>
        <v>-120000</v>
      </c>
      <c r="Q36" s="76">
        <f t="shared" si="4"/>
        <v>0</v>
      </c>
      <c r="R36" s="76">
        <f t="shared" si="5"/>
        <v>-120000</v>
      </c>
      <c r="S36" s="22">
        <f t="shared" si="8"/>
        <v>0</v>
      </c>
      <c r="T36" s="22"/>
      <c r="U36" s="22">
        <v>0</v>
      </c>
      <c r="V36" s="22">
        <f>X36</f>
        <v>0</v>
      </c>
      <c r="W36" s="22"/>
      <c r="X36" s="22"/>
      <c r="Y36" s="47"/>
    </row>
    <row r="37" spans="1:25" s="5" customFormat="1" ht="16.5" customHeight="1">
      <c r="A37" s="8"/>
      <c r="B37" s="9"/>
      <c r="C37" s="9"/>
      <c r="D37" s="35"/>
      <c r="E37" s="42" t="s">
        <v>344</v>
      </c>
      <c r="F37" s="88" t="s">
        <v>343</v>
      </c>
      <c r="G37" s="50">
        <f t="shared" si="6"/>
        <v>2492.5700000000002</v>
      </c>
      <c r="H37" s="217">
        <v>0</v>
      </c>
      <c r="I37" s="50">
        <v>2492.5700000000002</v>
      </c>
      <c r="J37" s="10">
        <f>K37+L37</f>
        <v>1700</v>
      </c>
      <c r="K37" s="10"/>
      <c r="L37" s="10">
        <v>1700</v>
      </c>
      <c r="M37" s="246">
        <f t="shared" si="1"/>
        <v>0</v>
      </c>
      <c r="N37" s="246">
        <v>0</v>
      </c>
      <c r="O37" s="246">
        <v>0</v>
      </c>
      <c r="P37" s="76">
        <f t="shared" si="3"/>
        <v>-1700</v>
      </c>
      <c r="Q37" s="76">
        <f t="shared" si="4"/>
        <v>0</v>
      </c>
      <c r="R37" s="76">
        <f t="shared" si="5"/>
        <v>-1700</v>
      </c>
      <c r="S37" s="22">
        <f t="shared" si="8"/>
        <v>0</v>
      </c>
      <c r="T37" s="22"/>
      <c r="U37" s="22">
        <v>0</v>
      </c>
      <c r="V37" s="22">
        <f>X36</f>
        <v>0</v>
      </c>
      <c r="W37" s="22"/>
      <c r="X37" s="22"/>
      <c r="Y37" s="47"/>
    </row>
    <row r="38" spans="1:25" s="5" customFormat="1" ht="16.5" customHeight="1">
      <c r="A38" s="8"/>
      <c r="B38" s="9"/>
      <c r="C38" s="9"/>
      <c r="D38" s="35"/>
      <c r="E38" s="21" t="s">
        <v>348</v>
      </c>
      <c r="F38" s="88" t="s">
        <v>347</v>
      </c>
      <c r="G38" s="50">
        <f>I38</f>
        <v>0</v>
      </c>
      <c r="H38" s="217"/>
      <c r="I38" s="50">
        <v>0</v>
      </c>
      <c r="J38" s="10"/>
      <c r="K38" s="10"/>
      <c r="L38" s="10"/>
      <c r="M38" s="246"/>
      <c r="N38" s="246"/>
      <c r="O38" s="246"/>
      <c r="P38" s="76"/>
      <c r="Q38" s="76"/>
      <c r="R38" s="76"/>
      <c r="S38" s="22"/>
      <c r="T38" s="22"/>
      <c r="U38" s="22"/>
      <c r="V38" s="22"/>
      <c r="W38" s="22"/>
      <c r="X38" s="22"/>
      <c r="Y38" s="47"/>
    </row>
    <row r="39" spans="1:25" s="77" customFormat="1" ht="18.75" customHeight="1">
      <c r="A39" s="290" t="s">
        <v>180</v>
      </c>
      <c r="B39" s="291" t="s">
        <v>170</v>
      </c>
      <c r="C39" s="291" t="s">
        <v>179</v>
      </c>
      <c r="D39" s="291" t="s">
        <v>171</v>
      </c>
      <c r="E39" s="292" t="s">
        <v>181</v>
      </c>
      <c r="F39" s="293"/>
      <c r="G39" s="294">
        <f>H39+I39</f>
        <v>240372.23</v>
      </c>
      <c r="H39" s="294">
        <f>H41+H54</f>
        <v>59171.600000000006</v>
      </c>
      <c r="I39" s="294">
        <f>I41+I54</f>
        <v>181200.63</v>
      </c>
      <c r="J39" s="294">
        <f>K39+L39</f>
        <v>76941</v>
      </c>
      <c r="K39" s="294">
        <f>K41+K54</f>
        <v>76941</v>
      </c>
      <c r="L39" s="294">
        <f>L54</f>
        <v>0</v>
      </c>
      <c r="M39" s="295">
        <f t="shared" si="1"/>
        <v>74982</v>
      </c>
      <c r="N39" s="295">
        <f>N41+N54</f>
        <v>74982</v>
      </c>
      <c r="O39" s="295">
        <f>O54</f>
        <v>0</v>
      </c>
      <c r="P39" s="296">
        <f>M39-J39</f>
        <v>-1959</v>
      </c>
      <c r="Q39" s="296">
        <f>N39-K39</f>
        <v>-1959</v>
      </c>
      <c r="R39" s="296">
        <f>O39-L39</f>
        <v>0</v>
      </c>
      <c r="S39" s="296">
        <f>T39+U39</f>
        <v>83925</v>
      </c>
      <c r="T39" s="296">
        <f>T41+T54</f>
        <v>83925</v>
      </c>
      <c r="U39" s="296">
        <f>U54</f>
        <v>0</v>
      </c>
      <c r="V39" s="296">
        <f>W39+X39</f>
        <v>147815.4</v>
      </c>
      <c r="W39" s="296">
        <f>W41+W54</f>
        <v>92815.4</v>
      </c>
      <c r="X39" s="296">
        <f>X54</f>
        <v>55000</v>
      </c>
      <c r="Y39" s="297"/>
    </row>
    <row r="40" spans="1:25" ht="12.75" customHeight="1">
      <c r="A40" s="17"/>
      <c r="B40" s="19"/>
      <c r="C40" s="19"/>
      <c r="D40" s="39"/>
      <c r="E40" s="40" t="s">
        <v>176</v>
      </c>
      <c r="F40" s="90"/>
      <c r="G40" s="39"/>
      <c r="H40" s="39"/>
      <c r="I40" s="39"/>
      <c r="J40" s="39"/>
      <c r="K40" s="39"/>
      <c r="L40" s="39"/>
      <c r="M40" s="246"/>
      <c r="N40" s="246"/>
      <c r="O40" s="246"/>
      <c r="P40" s="76"/>
      <c r="Q40" s="76"/>
      <c r="R40" s="76"/>
      <c r="S40" s="22"/>
      <c r="T40" s="22"/>
      <c r="U40" s="22"/>
      <c r="V40" s="22"/>
      <c r="W40" s="22"/>
      <c r="X40" s="22"/>
      <c r="Y40" s="48"/>
    </row>
    <row r="41" spans="1:25" s="74" customFormat="1" ht="23.25" customHeight="1">
      <c r="A41" s="139" t="s">
        <v>182</v>
      </c>
      <c r="B41" s="126" t="s">
        <v>170</v>
      </c>
      <c r="C41" s="126" t="s">
        <v>179</v>
      </c>
      <c r="D41" s="126" t="s">
        <v>174</v>
      </c>
      <c r="E41" s="140" t="s">
        <v>183</v>
      </c>
      <c r="F41" s="141"/>
      <c r="G41" s="142">
        <f>G43</f>
        <v>5536.3000000000011</v>
      </c>
      <c r="H41" s="142">
        <f>H43</f>
        <v>5536.3000000000011</v>
      </c>
      <c r="I41" s="142">
        <f>I43</f>
        <v>0</v>
      </c>
      <c r="J41" s="142">
        <f>K41</f>
        <v>5997</v>
      </c>
      <c r="K41" s="142">
        <f>K43</f>
        <v>5997</v>
      </c>
      <c r="L41" s="142"/>
      <c r="M41" s="245">
        <f t="shared" si="1"/>
        <v>5997</v>
      </c>
      <c r="N41" s="245">
        <v>5997</v>
      </c>
      <c r="O41" s="245"/>
      <c r="P41" s="76">
        <f>M41-J41</f>
        <v>0</v>
      </c>
      <c r="Q41" s="76">
        <f>N41-K41</f>
        <v>0</v>
      </c>
      <c r="R41" s="76">
        <f>O41-L41</f>
        <v>0</v>
      </c>
      <c r="S41" s="76">
        <f>T41</f>
        <v>5997</v>
      </c>
      <c r="T41" s="76">
        <f>T43</f>
        <v>5997</v>
      </c>
      <c r="U41" s="76"/>
      <c r="V41" s="76">
        <f>W41</f>
        <v>5997</v>
      </c>
      <c r="W41" s="76">
        <f>W43</f>
        <v>5997</v>
      </c>
      <c r="X41" s="76"/>
      <c r="Y41" s="451" t="s">
        <v>485</v>
      </c>
    </row>
    <row r="42" spans="1:25" ht="12.75" customHeight="1">
      <c r="A42" s="17"/>
      <c r="B42" s="19"/>
      <c r="C42" s="19"/>
      <c r="D42" s="39"/>
      <c r="E42" s="40" t="s">
        <v>4</v>
      </c>
      <c r="F42" s="90"/>
      <c r="G42" s="39"/>
      <c r="H42" s="39"/>
      <c r="I42" s="39"/>
      <c r="J42" s="39"/>
      <c r="K42" s="39"/>
      <c r="L42" s="39"/>
      <c r="M42" s="246"/>
      <c r="N42" s="246"/>
      <c r="O42" s="246"/>
      <c r="P42" s="76"/>
      <c r="Q42" s="76"/>
      <c r="R42" s="76"/>
      <c r="S42" s="22"/>
      <c r="T42" s="22"/>
      <c r="U42" s="22"/>
      <c r="V42" s="22"/>
      <c r="W42" s="22"/>
      <c r="X42" s="22"/>
      <c r="Y42" s="452"/>
    </row>
    <row r="43" spans="1:25" s="77" customFormat="1" ht="47.25" customHeight="1">
      <c r="A43" s="145"/>
      <c r="B43" s="75"/>
      <c r="C43" s="75"/>
      <c r="D43" s="137"/>
      <c r="E43" s="144" t="s">
        <v>377</v>
      </c>
      <c r="F43" s="146"/>
      <c r="G43" s="147">
        <f>H43+I43</f>
        <v>5536.3000000000011</v>
      </c>
      <c r="H43" s="147">
        <f>H44+H45+H46+H47+H48+H49+H50+H51</f>
        <v>5536.3000000000011</v>
      </c>
      <c r="I43" s="147">
        <f>I52+I53</f>
        <v>0</v>
      </c>
      <c r="J43" s="147">
        <f>K43</f>
        <v>5997</v>
      </c>
      <c r="K43" s="147">
        <f>K44</f>
        <v>5997</v>
      </c>
      <c r="L43" s="147"/>
      <c r="M43" s="245">
        <f t="shared" si="1"/>
        <v>5997</v>
      </c>
      <c r="N43" s="245">
        <f>N44</f>
        <v>5997</v>
      </c>
      <c r="O43" s="245"/>
      <c r="P43" s="76">
        <f t="shared" ref="P43:P54" si="10">M43-J43</f>
        <v>0</v>
      </c>
      <c r="Q43" s="76">
        <f t="shared" ref="Q43:Q54" si="11">N43-K43</f>
        <v>0</v>
      </c>
      <c r="R43" s="76">
        <f t="shared" ref="R43:R54" si="12">O43-L43</f>
        <v>0</v>
      </c>
      <c r="S43" s="76">
        <f>T43</f>
        <v>5997</v>
      </c>
      <c r="T43" s="76">
        <f>T44</f>
        <v>5997</v>
      </c>
      <c r="U43" s="76"/>
      <c r="V43" s="76">
        <f>W43</f>
        <v>5997</v>
      </c>
      <c r="W43" s="76">
        <f>W44</f>
        <v>5997</v>
      </c>
      <c r="X43" s="76"/>
      <c r="Y43" s="452"/>
    </row>
    <row r="44" spans="1:25" s="5" customFormat="1" ht="16.5" customHeight="1">
      <c r="A44" s="8"/>
      <c r="B44" s="9"/>
      <c r="C44" s="9"/>
      <c r="D44" s="35"/>
      <c r="E44" s="42" t="s">
        <v>284</v>
      </c>
      <c r="F44" s="90" t="s">
        <v>283</v>
      </c>
      <c r="G44" s="35">
        <f>H44+I44</f>
        <v>5265.59</v>
      </c>
      <c r="H44" s="35">
        <v>5265.59</v>
      </c>
      <c r="I44" s="43"/>
      <c r="J44" s="35">
        <f>K44</f>
        <v>5997</v>
      </c>
      <c r="K44" s="35">
        <v>5997</v>
      </c>
      <c r="L44" s="43"/>
      <c r="M44" s="246">
        <f t="shared" si="1"/>
        <v>5997</v>
      </c>
      <c r="N44" s="246">
        <v>5997</v>
      </c>
      <c r="O44" s="246"/>
      <c r="P44" s="76">
        <f t="shared" si="10"/>
        <v>0</v>
      </c>
      <c r="Q44" s="76">
        <f t="shared" si="11"/>
        <v>0</v>
      </c>
      <c r="R44" s="76">
        <f t="shared" si="12"/>
        <v>0</v>
      </c>
      <c r="S44" s="22">
        <f>T44</f>
        <v>5997</v>
      </c>
      <c r="T44" s="22">
        <v>5997</v>
      </c>
      <c r="U44" s="22"/>
      <c r="V44" s="22">
        <f>W44</f>
        <v>5997</v>
      </c>
      <c r="W44" s="22">
        <v>5997</v>
      </c>
      <c r="X44" s="22"/>
      <c r="Y44" s="453"/>
    </row>
    <row r="45" spans="1:25" s="5" customFormat="1" ht="18" customHeight="1">
      <c r="A45" s="8"/>
      <c r="B45" s="9"/>
      <c r="C45" s="9"/>
      <c r="D45" s="35"/>
      <c r="E45" s="86" t="s">
        <v>423</v>
      </c>
      <c r="F45" s="88">
        <v>4212</v>
      </c>
      <c r="G45" s="35">
        <f t="shared" ref="G45:G53" si="13">H45+I45</f>
        <v>214.27</v>
      </c>
      <c r="H45" s="35">
        <v>214.27</v>
      </c>
      <c r="I45" s="43"/>
      <c r="J45" s="35">
        <f t="shared" ref="J45:J53" si="14">K45</f>
        <v>0</v>
      </c>
      <c r="K45" s="35">
        <v>0</v>
      </c>
      <c r="L45" s="43"/>
      <c r="M45" s="246">
        <f t="shared" si="1"/>
        <v>0</v>
      </c>
      <c r="N45" s="246">
        <v>0</v>
      </c>
      <c r="O45" s="246"/>
      <c r="P45" s="76">
        <f t="shared" si="10"/>
        <v>0</v>
      </c>
      <c r="Q45" s="76">
        <f t="shared" si="11"/>
        <v>0</v>
      </c>
      <c r="R45" s="76">
        <f t="shared" si="12"/>
        <v>0</v>
      </c>
      <c r="S45" s="22">
        <f t="shared" ref="S45:S75" si="15">T45</f>
        <v>0</v>
      </c>
      <c r="T45" s="22">
        <f t="shared" ref="T45:V53" si="16">U45</f>
        <v>0</v>
      </c>
      <c r="U45" s="22"/>
      <c r="V45" s="22">
        <f t="shared" si="16"/>
        <v>0</v>
      </c>
      <c r="W45" s="22">
        <v>0</v>
      </c>
      <c r="X45" s="22"/>
      <c r="Y45" s="47"/>
    </row>
    <row r="46" spans="1:25" s="5" customFormat="1" ht="18" customHeight="1">
      <c r="A46" s="8"/>
      <c r="B46" s="9"/>
      <c r="C46" s="9"/>
      <c r="D46" s="35"/>
      <c r="E46" s="86" t="s">
        <v>424</v>
      </c>
      <c r="F46" s="88" t="s">
        <v>289</v>
      </c>
      <c r="G46" s="35">
        <f t="shared" si="13"/>
        <v>7.02</v>
      </c>
      <c r="H46" s="35">
        <v>7.02</v>
      </c>
      <c r="I46" s="43"/>
      <c r="J46" s="35">
        <f t="shared" si="14"/>
        <v>0</v>
      </c>
      <c r="K46" s="35">
        <v>0</v>
      </c>
      <c r="L46" s="43"/>
      <c r="M46" s="246">
        <f t="shared" si="1"/>
        <v>0</v>
      </c>
      <c r="N46" s="246">
        <v>0</v>
      </c>
      <c r="O46" s="246"/>
      <c r="P46" s="76">
        <f t="shared" si="10"/>
        <v>0</v>
      </c>
      <c r="Q46" s="76">
        <f t="shared" si="11"/>
        <v>0</v>
      </c>
      <c r="R46" s="76">
        <f t="shared" si="12"/>
        <v>0</v>
      </c>
      <c r="S46" s="22">
        <f t="shared" si="15"/>
        <v>0</v>
      </c>
      <c r="T46" s="22">
        <f t="shared" si="16"/>
        <v>0</v>
      </c>
      <c r="U46" s="22"/>
      <c r="V46" s="22">
        <f t="shared" si="16"/>
        <v>0</v>
      </c>
      <c r="W46" s="22">
        <v>0</v>
      </c>
      <c r="X46" s="22"/>
      <c r="Y46" s="47"/>
    </row>
    <row r="47" spans="1:25" s="5" customFormat="1" ht="18" customHeight="1">
      <c r="A47" s="8"/>
      <c r="B47" s="9"/>
      <c r="C47" s="9"/>
      <c r="D47" s="35"/>
      <c r="E47" s="86" t="s">
        <v>425</v>
      </c>
      <c r="F47" s="88" t="s">
        <v>291</v>
      </c>
      <c r="G47" s="35">
        <f t="shared" si="13"/>
        <v>14.42</v>
      </c>
      <c r="H47" s="35">
        <v>14.42</v>
      </c>
      <c r="I47" s="43"/>
      <c r="J47" s="35">
        <f t="shared" si="14"/>
        <v>0</v>
      </c>
      <c r="K47" s="35">
        <v>0</v>
      </c>
      <c r="L47" s="43"/>
      <c r="M47" s="246">
        <f t="shared" si="1"/>
        <v>0</v>
      </c>
      <c r="N47" s="246">
        <v>0</v>
      </c>
      <c r="O47" s="246"/>
      <c r="P47" s="76">
        <f t="shared" si="10"/>
        <v>0</v>
      </c>
      <c r="Q47" s="76">
        <f t="shared" si="11"/>
        <v>0</v>
      </c>
      <c r="R47" s="76">
        <f t="shared" si="12"/>
        <v>0</v>
      </c>
      <c r="S47" s="22">
        <f t="shared" si="15"/>
        <v>0</v>
      </c>
      <c r="T47" s="22">
        <f t="shared" si="16"/>
        <v>0</v>
      </c>
      <c r="U47" s="22"/>
      <c r="V47" s="22">
        <f t="shared" si="16"/>
        <v>0</v>
      </c>
      <c r="W47" s="22">
        <v>0</v>
      </c>
      <c r="X47" s="22"/>
      <c r="Y47" s="47"/>
    </row>
    <row r="48" spans="1:25" s="5" customFormat="1" ht="17.25" customHeight="1">
      <c r="A48" s="8"/>
      <c r="B48" s="9"/>
      <c r="C48" s="9"/>
      <c r="D48" s="35"/>
      <c r="E48" s="85" t="s">
        <v>426</v>
      </c>
      <c r="F48" s="88" t="s">
        <v>301</v>
      </c>
      <c r="G48" s="35">
        <f t="shared" si="13"/>
        <v>0</v>
      </c>
      <c r="H48" s="35">
        <v>0</v>
      </c>
      <c r="I48" s="43"/>
      <c r="J48" s="35">
        <f t="shared" si="14"/>
        <v>0</v>
      </c>
      <c r="K48" s="35">
        <v>0</v>
      </c>
      <c r="L48" s="43"/>
      <c r="M48" s="246">
        <f t="shared" si="1"/>
        <v>0</v>
      </c>
      <c r="N48" s="246">
        <v>0</v>
      </c>
      <c r="O48" s="246"/>
      <c r="P48" s="76">
        <f t="shared" si="10"/>
        <v>0</v>
      </c>
      <c r="Q48" s="76">
        <f t="shared" si="11"/>
        <v>0</v>
      </c>
      <c r="R48" s="76">
        <f t="shared" si="12"/>
        <v>0</v>
      </c>
      <c r="S48" s="22">
        <f t="shared" si="15"/>
        <v>0</v>
      </c>
      <c r="T48" s="22">
        <f t="shared" si="16"/>
        <v>0</v>
      </c>
      <c r="U48" s="22"/>
      <c r="V48" s="22">
        <f t="shared" si="16"/>
        <v>0</v>
      </c>
      <c r="W48" s="22">
        <v>0</v>
      </c>
      <c r="X48" s="22"/>
      <c r="Y48" s="47"/>
    </row>
    <row r="49" spans="1:25" ht="27" customHeight="1">
      <c r="A49" s="17"/>
      <c r="B49" s="19"/>
      <c r="C49" s="19"/>
      <c r="D49" s="39"/>
      <c r="E49" s="86" t="s">
        <v>427</v>
      </c>
      <c r="F49" s="90">
        <v>4252</v>
      </c>
      <c r="G49" s="35">
        <f t="shared" si="13"/>
        <v>35</v>
      </c>
      <c r="H49" s="52">
        <v>35</v>
      </c>
      <c r="I49" s="32"/>
      <c r="J49" s="35">
        <f t="shared" si="14"/>
        <v>0</v>
      </c>
      <c r="K49" s="39">
        <v>0</v>
      </c>
      <c r="L49" s="32"/>
      <c r="M49" s="246">
        <f t="shared" si="1"/>
        <v>0</v>
      </c>
      <c r="N49" s="246">
        <v>0</v>
      </c>
      <c r="O49" s="246"/>
      <c r="P49" s="76">
        <f t="shared" si="10"/>
        <v>0</v>
      </c>
      <c r="Q49" s="76">
        <f t="shared" si="11"/>
        <v>0</v>
      </c>
      <c r="R49" s="76">
        <f t="shared" si="12"/>
        <v>0</v>
      </c>
      <c r="S49" s="22">
        <f t="shared" si="15"/>
        <v>0</v>
      </c>
      <c r="T49" s="22">
        <f t="shared" si="16"/>
        <v>0</v>
      </c>
      <c r="U49" s="22"/>
      <c r="V49" s="22">
        <f t="shared" si="16"/>
        <v>0</v>
      </c>
      <c r="W49" s="22">
        <v>0</v>
      </c>
      <c r="X49" s="22"/>
      <c r="Y49" s="223"/>
    </row>
    <row r="50" spans="1:25" ht="21.75" customHeight="1">
      <c r="A50" s="17"/>
      <c r="B50" s="19"/>
      <c r="C50" s="19"/>
      <c r="D50" s="39"/>
      <c r="E50" s="86" t="s">
        <v>428</v>
      </c>
      <c r="F50" s="90">
        <v>4261</v>
      </c>
      <c r="G50" s="35">
        <f t="shared" si="13"/>
        <v>0</v>
      </c>
      <c r="H50" s="52">
        <v>0</v>
      </c>
      <c r="I50" s="32"/>
      <c r="J50" s="35">
        <f t="shared" si="14"/>
        <v>0</v>
      </c>
      <c r="K50" s="39">
        <v>0</v>
      </c>
      <c r="L50" s="32"/>
      <c r="M50" s="246">
        <f t="shared" si="1"/>
        <v>0</v>
      </c>
      <c r="N50" s="246">
        <v>0</v>
      </c>
      <c r="O50" s="246"/>
      <c r="P50" s="76">
        <f t="shared" si="10"/>
        <v>0</v>
      </c>
      <c r="Q50" s="76">
        <f t="shared" si="11"/>
        <v>0</v>
      </c>
      <c r="R50" s="76">
        <f t="shared" si="12"/>
        <v>0</v>
      </c>
      <c r="S50" s="22">
        <f t="shared" si="15"/>
        <v>0</v>
      </c>
      <c r="T50" s="22">
        <f t="shared" si="16"/>
        <v>0</v>
      </c>
      <c r="U50" s="22"/>
      <c r="V50" s="22">
        <f t="shared" si="16"/>
        <v>0</v>
      </c>
      <c r="W50" s="22">
        <v>0</v>
      </c>
      <c r="X50" s="22"/>
      <c r="Y50" s="48"/>
    </row>
    <row r="51" spans="1:25" ht="16.5" customHeight="1">
      <c r="A51" s="17"/>
      <c r="B51" s="19"/>
      <c r="C51" s="19"/>
      <c r="D51" s="39"/>
      <c r="E51" s="86" t="s">
        <v>429</v>
      </c>
      <c r="F51" s="90">
        <v>4267</v>
      </c>
      <c r="G51" s="35">
        <f t="shared" si="13"/>
        <v>0</v>
      </c>
      <c r="H51" s="52">
        <v>0</v>
      </c>
      <c r="I51" s="32"/>
      <c r="J51" s="35">
        <f t="shared" si="14"/>
        <v>0</v>
      </c>
      <c r="K51" s="39">
        <v>0</v>
      </c>
      <c r="L51" s="32"/>
      <c r="M51" s="246">
        <f t="shared" si="1"/>
        <v>0</v>
      </c>
      <c r="N51" s="246">
        <v>0</v>
      </c>
      <c r="O51" s="246"/>
      <c r="P51" s="76">
        <f t="shared" si="10"/>
        <v>0</v>
      </c>
      <c r="Q51" s="76">
        <f t="shared" si="11"/>
        <v>0</v>
      </c>
      <c r="R51" s="76">
        <f t="shared" si="12"/>
        <v>0</v>
      </c>
      <c r="S51" s="22">
        <f t="shared" si="15"/>
        <v>0</v>
      </c>
      <c r="T51" s="22">
        <f t="shared" si="16"/>
        <v>0</v>
      </c>
      <c r="U51" s="22"/>
      <c r="V51" s="22">
        <f t="shared" si="16"/>
        <v>0</v>
      </c>
      <c r="W51" s="22">
        <v>0</v>
      </c>
      <c r="X51" s="22"/>
      <c r="Y51" s="48"/>
    </row>
    <row r="52" spans="1:25" ht="18" customHeight="1">
      <c r="A52" s="17"/>
      <c r="B52" s="19"/>
      <c r="C52" s="19"/>
      <c r="D52" s="39"/>
      <c r="E52" s="86" t="s">
        <v>430</v>
      </c>
      <c r="F52" s="90">
        <v>5113</v>
      </c>
      <c r="G52" s="35">
        <f t="shared" si="13"/>
        <v>0</v>
      </c>
      <c r="H52" s="32"/>
      <c r="I52" s="32">
        <v>0</v>
      </c>
      <c r="J52" s="35">
        <f t="shared" si="14"/>
        <v>0</v>
      </c>
      <c r="K52" s="39"/>
      <c r="L52" s="52">
        <v>0</v>
      </c>
      <c r="M52" s="246">
        <f t="shared" si="1"/>
        <v>0</v>
      </c>
      <c r="N52" s="246">
        <v>0</v>
      </c>
      <c r="O52" s="246"/>
      <c r="P52" s="76">
        <f t="shared" si="10"/>
        <v>0</v>
      </c>
      <c r="Q52" s="76">
        <f t="shared" si="11"/>
        <v>0</v>
      </c>
      <c r="R52" s="76">
        <f t="shared" si="12"/>
        <v>0</v>
      </c>
      <c r="S52" s="22">
        <f t="shared" si="15"/>
        <v>0</v>
      </c>
      <c r="T52" s="22">
        <f t="shared" si="16"/>
        <v>0</v>
      </c>
      <c r="U52" s="22"/>
      <c r="V52" s="22">
        <f t="shared" si="16"/>
        <v>0</v>
      </c>
      <c r="W52" s="22">
        <v>0</v>
      </c>
      <c r="X52" s="22"/>
      <c r="Y52" s="48"/>
    </row>
    <row r="53" spans="1:25" ht="18.75" customHeight="1">
      <c r="A53" s="17"/>
      <c r="B53" s="19"/>
      <c r="C53" s="19"/>
      <c r="D53" s="39"/>
      <c r="E53" s="21" t="s">
        <v>348</v>
      </c>
      <c r="F53" s="88" t="s">
        <v>347</v>
      </c>
      <c r="G53" s="35">
        <f t="shared" si="13"/>
        <v>0</v>
      </c>
      <c r="H53" s="52"/>
      <c r="I53" s="52">
        <v>0</v>
      </c>
      <c r="J53" s="35">
        <f t="shared" si="14"/>
        <v>0</v>
      </c>
      <c r="K53" s="39"/>
      <c r="L53" s="52">
        <v>0</v>
      </c>
      <c r="M53" s="246">
        <f t="shared" si="1"/>
        <v>0</v>
      </c>
      <c r="N53" s="246">
        <v>0</v>
      </c>
      <c r="O53" s="246"/>
      <c r="P53" s="76">
        <f t="shared" si="10"/>
        <v>0</v>
      </c>
      <c r="Q53" s="76">
        <f t="shared" si="11"/>
        <v>0</v>
      </c>
      <c r="R53" s="76">
        <f t="shared" si="12"/>
        <v>0</v>
      </c>
      <c r="S53" s="22">
        <f t="shared" si="15"/>
        <v>0</v>
      </c>
      <c r="T53" s="22">
        <f t="shared" si="16"/>
        <v>0</v>
      </c>
      <c r="U53" s="22"/>
      <c r="V53" s="22">
        <f t="shared" si="16"/>
        <v>0</v>
      </c>
      <c r="W53" s="22">
        <v>0</v>
      </c>
      <c r="X53" s="22"/>
      <c r="Y53" s="48"/>
    </row>
    <row r="54" spans="1:25" s="78" customFormat="1" ht="18" customHeight="1">
      <c r="A54" s="150">
        <v>2133</v>
      </c>
      <c r="B54" s="151" t="s">
        <v>174</v>
      </c>
      <c r="C54" s="152">
        <v>3</v>
      </c>
      <c r="D54" s="152">
        <v>3</v>
      </c>
      <c r="E54" s="153" t="s">
        <v>411</v>
      </c>
      <c r="F54" s="154"/>
      <c r="G54" s="137">
        <f>H54+I54</f>
        <v>234835.93</v>
      </c>
      <c r="H54" s="137">
        <f>H55+H56+H57+H58+H59+H60+H61+H62+H63+H64+H65+H66+H67+H68</f>
        <v>53635.3</v>
      </c>
      <c r="I54" s="137">
        <f>I69+I70+I71+I72+I73</f>
        <v>181200.63</v>
      </c>
      <c r="J54" s="137">
        <f>K54+L54</f>
        <v>70944</v>
      </c>
      <c r="K54" s="137">
        <f>K55+K56+K57+K58+K59+K60+K61+K62+K63+K64+K65+K66+K67+K68</f>
        <v>70944</v>
      </c>
      <c r="L54" s="137">
        <f>L69+L70+L71+L72+L73+L74</f>
        <v>0</v>
      </c>
      <c r="M54" s="245">
        <f t="shared" si="1"/>
        <v>68985</v>
      </c>
      <c r="N54" s="245">
        <f>N55+N56+N57+N58+N59+N61+N63+N64+N66</f>
        <v>68985</v>
      </c>
      <c r="O54" s="245">
        <f>O69+O70+O71+O72+O73+O74</f>
        <v>0</v>
      </c>
      <c r="P54" s="76">
        <f t="shared" si="10"/>
        <v>-1959</v>
      </c>
      <c r="Q54" s="76">
        <f t="shared" si="11"/>
        <v>-1959</v>
      </c>
      <c r="R54" s="76">
        <f t="shared" si="12"/>
        <v>0</v>
      </c>
      <c r="S54" s="76">
        <f>T54+U54</f>
        <v>77928</v>
      </c>
      <c r="T54" s="76">
        <f>T55+T56+T57+T58+T59+T61+T63+T64+T66</f>
        <v>77928</v>
      </c>
      <c r="U54" s="76">
        <f>U70</f>
        <v>0</v>
      </c>
      <c r="V54" s="76">
        <f>W54+X54</f>
        <v>141818.4</v>
      </c>
      <c r="W54" s="76">
        <f>W55+W56+W57+W58+W59+W60+W61+W62+W63+W64+W65+W66</f>
        <v>86818.4</v>
      </c>
      <c r="X54" s="76">
        <f>X70</f>
        <v>55000</v>
      </c>
      <c r="Y54" s="451" t="s">
        <v>486</v>
      </c>
    </row>
    <row r="55" spans="1:25" s="5" customFormat="1" ht="16.5" customHeight="1">
      <c r="A55" s="12"/>
      <c r="B55" s="10"/>
      <c r="C55" s="10"/>
      <c r="D55" s="10"/>
      <c r="E55" s="86" t="s">
        <v>424</v>
      </c>
      <c r="F55" s="88">
        <v>4213</v>
      </c>
      <c r="G55" s="35">
        <f>H55+I55</f>
        <v>392.75</v>
      </c>
      <c r="H55" s="35">
        <v>392.75</v>
      </c>
      <c r="I55" s="35"/>
      <c r="J55" s="35">
        <f>K55</f>
        <v>540</v>
      </c>
      <c r="K55" s="35">
        <v>540</v>
      </c>
      <c r="L55" s="35"/>
      <c r="M55" s="246">
        <f t="shared" si="1"/>
        <v>540</v>
      </c>
      <c r="N55" s="246">
        <v>540</v>
      </c>
      <c r="O55" s="246"/>
      <c r="P55" s="76">
        <f t="shared" ref="P55:P74" si="17">M55-J55</f>
        <v>0</v>
      </c>
      <c r="Q55" s="76">
        <f t="shared" ref="Q55:Q73" si="18">N55-K55</f>
        <v>0</v>
      </c>
      <c r="R55" s="76">
        <f t="shared" ref="R55:R74" si="19">O55-L55</f>
        <v>0</v>
      </c>
      <c r="S55" s="22">
        <f t="shared" si="15"/>
        <v>400</v>
      </c>
      <c r="T55" s="22">
        <v>400</v>
      </c>
      <c r="U55" s="22"/>
      <c r="V55" s="22">
        <f>W55</f>
        <v>700</v>
      </c>
      <c r="W55" s="22">
        <v>700</v>
      </c>
      <c r="X55" s="22"/>
      <c r="Y55" s="452"/>
    </row>
    <row r="56" spans="1:25" s="5" customFormat="1" ht="16.5" customHeight="1">
      <c r="A56" s="12"/>
      <c r="B56" s="10"/>
      <c r="C56" s="10"/>
      <c r="D56" s="10"/>
      <c r="E56" s="86" t="s">
        <v>425</v>
      </c>
      <c r="F56" s="88" t="s">
        <v>291</v>
      </c>
      <c r="G56" s="35">
        <f t="shared" ref="G56:G73" si="20">H56+I56</f>
        <v>1806</v>
      </c>
      <c r="H56" s="35">
        <v>1806</v>
      </c>
      <c r="I56" s="35"/>
      <c r="J56" s="35">
        <f t="shared" ref="J56:J72" si="21">K56</f>
        <v>1300</v>
      </c>
      <c r="K56" s="35">
        <v>1300</v>
      </c>
      <c r="L56" s="35"/>
      <c r="M56" s="246">
        <f t="shared" si="1"/>
        <v>1300</v>
      </c>
      <c r="N56" s="246">
        <v>1300</v>
      </c>
      <c r="O56" s="246"/>
      <c r="P56" s="76">
        <f t="shared" si="17"/>
        <v>0</v>
      </c>
      <c r="Q56" s="76">
        <f t="shared" si="18"/>
        <v>0</v>
      </c>
      <c r="R56" s="76">
        <f t="shared" si="19"/>
        <v>0</v>
      </c>
      <c r="S56" s="22">
        <f t="shared" si="15"/>
        <v>2200</v>
      </c>
      <c r="T56" s="22">
        <v>2200</v>
      </c>
      <c r="U56" s="22"/>
      <c r="V56" s="22">
        <f t="shared" ref="V56:V66" si="22">W56</f>
        <v>2200</v>
      </c>
      <c r="W56" s="22">
        <v>2200</v>
      </c>
      <c r="X56" s="22"/>
      <c r="Y56" s="452"/>
    </row>
    <row r="57" spans="1:25" s="5" customFormat="1" ht="17.25" customHeight="1">
      <c r="A57" s="12"/>
      <c r="B57" s="10"/>
      <c r="C57" s="10"/>
      <c r="D57" s="10"/>
      <c r="E57" s="92" t="s">
        <v>296</v>
      </c>
      <c r="F57" s="90" t="s">
        <v>295</v>
      </c>
      <c r="G57" s="35">
        <f t="shared" si="20"/>
        <v>0</v>
      </c>
      <c r="H57" s="35">
        <v>0</v>
      </c>
      <c r="I57" s="35"/>
      <c r="J57" s="35">
        <f t="shared" si="21"/>
        <v>0</v>
      </c>
      <c r="K57" s="35">
        <v>0</v>
      </c>
      <c r="L57" s="35"/>
      <c r="M57" s="246">
        <f t="shared" si="1"/>
        <v>0</v>
      </c>
      <c r="N57" s="246">
        <v>0</v>
      </c>
      <c r="O57" s="246"/>
      <c r="P57" s="76">
        <f t="shared" si="17"/>
        <v>0</v>
      </c>
      <c r="Q57" s="76">
        <f t="shared" si="18"/>
        <v>0</v>
      </c>
      <c r="R57" s="76">
        <f t="shared" si="19"/>
        <v>0</v>
      </c>
      <c r="S57" s="22">
        <f t="shared" si="15"/>
        <v>0</v>
      </c>
      <c r="T57" s="22">
        <v>0</v>
      </c>
      <c r="U57" s="22"/>
      <c r="V57" s="22">
        <f t="shared" si="22"/>
        <v>0</v>
      </c>
      <c r="W57" s="22">
        <v>0</v>
      </c>
      <c r="X57" s="22"/>
      <c r="Y57" s="452"/>
    </row>
    <row r="58" spans="1:25" s="5" customFormat="1" ht="20.25" customHeight="1">
      <c r="A58" s="12"/>
      <c r="B58" s="10"/>
      <c r="C58" s="10"/>
      <c r="D58" s="10"/>
      <c r="E58" s="86" t="s">
        <v>432</v>
      </c>
      <c r="F58" s="88" t="s">
        <v>303</v>
      </c>
      <c r="G58" s="35">
        <f t="shared" si="20"/>
        <v>1741.6</v>
      </c>
      <c r="H58" s="35">
        <v>1741.6</v>
      </c>
      <c r="I58" s="35"/>
      <c r="J58" s="35">
        <f t="shared" si="21"/>
        <v>1800</v>
      </c>
      <c r="K58" s="35">
        <v>1800</v>
      </c>
      <c r="L58" s="35"/>
      <c r="M58" s="246">
        <f t="shared" si="1"/>
        <v>1800</v>
      </c>
      <c r="N58" s="246">
        <v>1800</v>
      </c>
      <c r="O58" s="246"/>
      <c r="P58" s="76">
        <f t="shared" si="17"/>
        <v>0</v>
      </c>
      <c r="Q58" s="76">
        <f t="shared" si="18"/>
        <v>0</v>
      </c>
      <c r="R58" s="76">
        <f t="shared" si="19"/>
        <v>0</v>
      </c>
      <c r="S58" s="22">
        <f t="shared" si="15"/>
        <v>2100</v>
      </c>
      <c r="T58" s="22">
        <v>2100</v>
      </c>
      <c r="U58" s="22"/>
      <c r="V58" s="22">
        <f t="shared" si="22"/>
        <v>2100</v>
      </c>
      <c r="W58" s="22">
        <v>2100</v>
      </c>
      <c r="X58" s="22"/>
      <c r="Y58" s="453"/>
    </row>
    <row r="59" spans="1:25" s="5" customFormat="1" ht="19.5" customHeight="1">
      <c r="A59" s="12"/>
      <c r="B59" s="10"/>
      <c r="C59" s="10"/>
      <c r="D59" s="10"/>
      <c r="E59" s="86" t="s">
        <v>433</v>
      </c>
      <c r="F59" s="88" t="s">
        <v>306</v>
      </c>
      <c r="G59" s="35">
        <f t="shared" si="20"/>
        <v>950</v>
      </c>
      <c r="H59" s="35">
        <v>950</v>
      </c>
      <c r="I59" s="35"/>
      <c r="J59" s="35">
        <f t="shared" si="21"/>
        <v>950</v>
      </c>
      <c r="K59" s="35">
        <v>950</v>
      </c>
      <c r="L59" s="35"/>
      <c r="M59" s="246">
        <f t="shared" si="1"/>
        <v>950</v>
      </c>
      <c r="N59" s="246">
        <v>950</v>
      </c>
      <c r="O59" s="246"/>
      <c r="P59" s="76">
        <f t="shared" si="17"/>
        <v>0</v>
      </c>
      <c r="Q59" s="76">
        <f t="shared" si="18"/>
        <v>0</v>
      </c>
      <c r="R59" s="76">
        <f t="shared" si="19"/>
        <v>0</v>
      </c>
      <c r="S59" s="22">
        <f t="shared" si="15"/>
        <v>950</v>
      </c>
      <c r="T59" s="22">
        <v>950</v>
      </c>
      <c r="U59" s="22"/>
      <c r="V59" s="22">
        <f t="shared" si="22"/>
        <v>950</v>
      </c>
      <c r="W59" s="22">
        <v>950</v>
      </c>
      <c r="X59" s="22"/>
      <c r="Y59" s="47"/>
    </row>
    <row r="60" spans="1:25" s="5" customFormat="1" ht="19.5" customHeight="1">
      <c r="A60" s="12"/>
      <c r="B60" s="10"/>
      <c r="C60" s="10"/>
      <c r="D60" s="10"/>
      <c r="E60" s="261" t="s">
        <v>503</v>
      </c>
      <c r="F60" s="88" t="s">
        <v>310</v>
      </c>
      <c r="G60" s="35">
        <f t="shared" si="20"/>
        <v>990</v>
      </c>
      <c r="H60" s="35">
        <v>990</v>
      </c>
      <c r="I60" s="35"/>
      <c r="J60" s="35">
        <f t="shared" si="21"/>
        <v>0</v>
      </c>
      <c r="K60" s="35">
        <v>0</v>
      </c>
      <c r="L60" s="35"/>
      <c r="M60" s="246"/>
      <c r="N60" s="246"/>
      <c r="O60" s="246"/>
      <c r="P60" s="76"/>
      <c r="Q60" s="76"/>
      <c r="R60" s="76"/>
      <c r="S60" s="22"/>
      <c r="T60" s="22"/>
      <c r="U60" s="22"/>
      <c r="V60" s="22"/>
      <c r="W60" s="22"/>
      <c r="X60" s="22"/>
      <c r="Y60" s="47"/>
    </row>
    <row r="61" spans="1:25" s="5" customFormat="1" ht="18.75" customHeight="1">
      <c r="A61" s="12"/>
      <c r="B61" s="10"/>
      <c r="C61" s="10"/>
      <c r="D61" s="10"/>
      <c r="E61" s="86" t="s">
        <v>434</v>
      </c>
      <c r="F61" s="88" t="s">
        <v>312</v>
      </c>
      <c r="G61" s="35">
        <f t="shared" si="20"/>
        <v>13299.42</v>
      </c>
      <c r="H61" s="35">
        <v>13299.42</v>
      </c>
      <c r="I61" s="35"/>
      <c r="J61" s="35">
        <f t="shared" si="21"/>
        <v>17000</v>
      </c>
      <c r="K61" s="35">
        <v>17000</v>
      </c>
      <c r="L61" s="35"/>
      <c r="M61" s="246">
        <f t="shared" si="1"/>
        <v>17000</v>
      </c>
      <c r="N61" s="246">
        <v>17000</v>
      </c>
      <c r="O61" s="246"/>
      <c r="P61" s="76">
        <f t="shared" si="17"/>
        <v>0</v>
      </c>
      <c r="Q61" s="76">
        <f t="shared" si="18"/>
        <v>0</v>
      </c>
      <c r="R61" s="76">
        <f t="shared" si="19"/>
        <v>0</v>
      </c>
      <c r="S61" s="22">
        <f t="shared" si="15"/>
        <v>17000</v>
      </c>
      <c r="T61" s="22">
        <v>17000</v>
      </c>
      <c r="U61" s="22"/>
      <c r="V61" s="22">
        <f t="shared" si="22"/>
        <v>19000</v>
      </c>
      <c r="W61" s="22">
        <v>19000</v>
      </c>
      <c r="X61" s="22"/>
      <c r="Y61" s="47"/>
    </row>
    <row r="62" spans="1:25" s="5" customFormat="1" ht="18.75" customHeight="1">
      <c r="A62" s="12"/>
      <c r="B62" s="10"/>
      <c r="C62" s="10"/>
      <c r="D62" s="10"/>
      <c r="E62" s="42" t="s">
        <v>314</v>
      </c>
      <c r="F62" s="88" t="s">
        <v>313</v>
      </c>
      <c r="G62" s="35">
        <f t="shared" si="20"/>
        <v>323.60000000000002</v>
      </c>
      <c r="H62" s="35">
        <v>323.60000000000002</v>
      </c>
      <c r="I62" s="35"/>
      <c r="J62" s="35">
        <f t="shared" si="21"/>
        <v>0</v>
      </c>
      <c r="K62" s="35">
        <v>0</v>
      </c>
      <c r="L62" s="35"/>
      <c r="M62" s="246"/>
      <c r="N62" s="246"/>
      <c r="O62" s="246"/>
      <c r="P62" s="76"/>
      <c r="Q62" s="76"/>
      <c r="R62" s="76"/>
      <c r="S62" s="22"/>
      <c r="T62" s="22"/>
      <c r="U62" s="22"/>
      <c r="V62" s="22"/>
      <c r="W62" s="22"/>
      <c r="X62" s="22"/>
      <c r="Y62" s="47"/>
    </row>
    <row r="63" spans="1:25" s="5" customFormat="1" ht="18" customHeight="1">
      <c r="A63" s="12"/>
      <c r="B63" s="10"/>
      <c r="C63" s="10"/>
      <c r="D63" s="10"/>
      <c r="E63" s="85" t="s">
        <v>435</v>
      </c>
      <c r="F63" s="88" t="s">
        <v>315</v>
      </c>
      <c r="G63" s="35">
        <f t="shared" si="20"/>
        <v>1723.1</v>
      </c>
      <c r="H63" s="35">
        <v>1723.1</v>
      </c>
      <c r="I63" s="35"/>
      <c r="J63" s="35">
        <f t="shared" si="21"/>
        <v>10000</v>
      </c>
      <c r="K63" s="35">
        <v>10000</v>
      </c>
      <c r="L63" s="35"/>
      <c r="M63" s="246">
        <f t="shared" si="1"/>
        <v>7000</v>
      </c>
      <c r="N63" s="246">
        <v>7000</v>
      </c>
      <c r="O63" s="246"/>
      <c r="P63" s="76">
        <f t="shared" si="17"/>
        <v>-3000</v>
      </c>
      <c r="Q63" s="76">
        <f t="shared" si="18"/>
        <v>-3000</v>
      </c>
      <c r="R63" s="76">
        <f t="shared" si="19"/>
        <v>0</v>
      </c>
      <c r="S63" s="22">
        <f t="shared" si="15"/>
        <v>9000</v>
      </c>
      <c r="T63" s="22">
        <v>9000</v>
      </c>
      <c r="U63" s="22"/>
      <c r="V63" s="22">
        <f t="shared" si="22"/>
        <v>14000</v>
      </c>
      <c r="W63" s="22">
        <v>14000</v>
      </c>
      <c r="X63" s="22"/>
      <c r="Y63" s="47"/>
    </row>
    <row r="64" spans="1:25" s="5" customFormat="1" ht="24.75" customHeight="1">
      <c r="A64" s="12"/>
      <c r="B64" s="10"/>
      <c r="C64" s="10"/>
      <c r="D64" s="10"/>
      <c r="E64" s="86" t="s">
        <v>427</v>
      </c>
      <c r="F64" s="88" t="s">
        <v>317</v>
      </c>
      <c r="G64" s="35">
        <f t="shared" si="20"/>
        <v>4973.7</v>
      </c>
      <c r="H64" s="35">
        <v>4973.7</v>
      </c>
      <c r="I64" s="35"/>
      <c r="J64" s="35">
        <f t="shared" si="21"/>
        <v>5000</v>
      </c>
      <c r="K64" s="35">
        <v>5000</v>
      </c>
      <c r="L64" s="35"/>
      <c r="M64" s="246">
        <f t="shared" si="1"/>
        <v>5000</v>
      </c>
      <c r="N64" s="246">
        <v>5000</v>
      </c>
      <c r="O64" s="246"/>
      <c r="P64" s="76">
        <f t="shared" si="17"/>
        <v>0</v>
      </c>
      <c r="Q64" s="76">
        <f t="shared" si="18"/>
        <v>0</v>
      </c>
      <c r="R64" s="76">
        <f t="shared" si="19"/>
        <v>0</v>
      </c>
      <c r="S64" s="22">
        <f t="shared" si="15"/>
        <v>10000</v>
      </c>
      <c r="T64" s="22">
        <v>10000</v>
      </c>
      <c r="U64" s="22"/>
      <c r="V64" s="22">
        <f t="shared" si="22"/>
        <v>10000</v>
      </c>
      <c r="W64" s="22">
        <v>10000</v>
      </c>
      <c r="X64" s="22"/>
      <c r="Y64" s="47"/>
    </row>
    <row r="65" spans="1:25" s="5" customFormat="1" ht="16.5" customHeight="1">
      <c r="A65" s="12"/>
      <c r="B65" s="10"/>
      <c r="C65" s="10"/>
      <c r="D65" s="10"/>
      <c r="E65" s="86" t="s">
        <v>429</v>
      </c>
      <c r="F65" s="90">
        <v>4267</v>
      </c>
      <c r="G65" s="35">
        <f t="shared" si="20"/>
        <v>0</v>
      </c>
      <c r="H65" s="35">
        <v>0</v>
      </c>
      <c r="I65" s="35"/>
      <c r="J65" s="35">
        <f t="shared" si="21"/>
        <v>0</v>
      </c>
      <c r="K65" s="35">
        <v>0</v>
      </c>
      <c r="L65" s="35"/>
      <c r="M65" s="246"/>
      <c r="N65" s="246"/>
      <c r="O65" s="246"/>
      <c r="P65" s="76"/>
      <c r="Q65" s="76"/>
      <c r="R65" s="76"/>
      <c r="S65" s="22"/>
      <c r="T65" s="22"/>
      <c r="U65" s="22"/>
      <c r="V65" s="22">
        <f>W65</f>
        <v>553.4</v>
      </c>
      <c r="W65" s="22">
        <v>553.4</v>
      </c>
      <c r="X65" s="22"/>
      <c r="Y65" s="47"/>
    </row>
    <row r="66" spans="1:25" s="5" customFormat="1" ht="51" customHeight="1">
      <c r="A66" s="12"/>
      <c r="B66" s="10"/>
      <c r="C66" s="10"/>
      <c r="D66" s="10"/>
      <c r="E66" s="86" t="s">
        <v>436</v>
      </c>
      <c r="F66" s="88" t="s">
        <v>327</v>
      </c>
      <c r="G66" s="35">
        <f t="shared" si="20"/>
        <v>27435.13</v>
      </c>
      <c r="H66" s="35">
        <v>27435.13</v>
      </c>
      <c r="I66" s="35"/>
      <c r="J66" s="35">
        <f t="shared" si="21"/>
        <v>34354</v>
      </c>
      <c r="K66" s="35">
        <v>34354</v>
      </c>
      <c r="L66" s="35"/>
      <c r="M66" s="246">
        <f t="shared" si="1"/>
        <v>35395</v>
      </c>
      <c r="N66" s="246">
        <v>35395</v>
      </c>
      <c r="O66" s="246"/>
      <c r="P66" s="76">
        <f t="shared" si="17"/>
        <v>1041</v>
      </c>
      <c r="Q66" s="76">
        <f t="shared" si="18"/>
        <v>1041</v>
      </c>
      <c r="R66" s="76">
        <f t="shared" si="19"/>
        <v>0</v>
      </c>
      <c r="S66" s="22">
        <f t="shared" si="15"/>
        <v>36278</v>
      </c>
      <c r="T66" s="22">
        <v>36278</v>
      </c>
      <c r="U66" s="22"/>
      <c r="V66" s="22">
        <f t="shared" si="22"/>
        <v>37315</v>
      </c>
      <c r="W66" s="198">
        <v>37315</v>
      </c>
      <c r="X66" s="22"/>
      <c r="Y66" s="204" t="s">
        <v>533</v>
      </c>
    </row>
    <row r="67" spans="1:25" s="5" customFormat="1" ht="24" customHeight="1">
      <c r="A67" s="12"/>
      <c r="B67" s="10"/>
      <c r="C67" s="10"/>
      <c r="D67" s="10"/>
      <c r="E67" s="99" t="s">
        <v>415</v>
      </c>
      <c r="F67" s="97" t="s">
        <v>416</v>
      </c>
      <c r="G67" s="35">
        <f t="shared" si="20"/>
        <v>0</v>
      </c>
      <c r="H67" s="35">
        <v>0</v>
      </c>
      <c r="I67" s="35"/>
      <c r="J67" s="35">
        <f t="shared" si="21"/>
        <v>0</v>
      </c>
      <c r="K67" s="35">
        <v>0</v>
      </c>
      <c r="L67" s="35"/>
      <c r="M67" s="246"/>
      <c r="N67" s="246"/>
      <c r="O67" s="246"/>
      <c r="P67" s="76"/>
      <c r="Q67" s="76"/>
      <c r="R67" s="76"/>
      <c r="S67" s="22"/>
      <c r="T67" s="22"/>
      <c r="U67" s="22"/>
      <c r="V67" s="22"/>
      <c r="W67" s="198"/>
      <c r="X67" s="22"/>
      <c r="Y67" s="47"/>
    </row>
    <row r="68" spans="1:25" s="5" customFormat="1" ht="18" customHeight="1">
      <c r="A68" s="12"/>
      <c r="B68" s="10"/>
      <c r="C68" s="10"/>
      <c r="D68" s="10"/>
      <c r="E68" s="178" t="s">
        <v>471</v>
      </c>
      <c r="F68" s="88" t="s">
        <v>329</v>
      </c>
      <c r="G68" s="35">
        <f t="shared" si="20"/>
        <v>0</v>
      </c>
      <c r="H68" s="35">
        <v>0</v>
      </c>
      <c r="I68" s="35"/>
      <c r="J68" s="35">
        <f t="shared" si="21"/>
        <v>0</v>
      </c>
      <c r="K68" s="35">
        <v>0</v>
      </c>
      <c r="L68" s="35"/>
      <c r="M68" s="246"/>
      <c r="N68" s="246"/>
      <c r="O68" s="246"/>
      <c r="P68" s="76"/>
      <c r="Q68" s="76"/>
      <c r="R68" s="76"/>
      <c r="S68" s="22"/>
      <c r="T68" s="22"/>
      <c r="U68" s="22"/>
      <c r="V68" s="22"/>
      <c r="W68" s="198"/>
      <c r="X68" s="22"/>
      <c r="Y68" s="47"/>
    </row>
    <row r="69" spans="1:25" s="5" customFormat="1" ht="16.5" customHeight="1">
      <c r="A69" s="12"/>
      <c r="B69" s="10"/>
      <c r="C69" s="10"/>
      <c r="D69" s="10"/>
      <c r="E69" s="96" t="s">
        <v>446</v>
      </c>
      <c r="F69" s="97" t="s">
        <v>337</v>
      </c>
      <c r="G69" s="35">
        <f>I69</f>
        <v>154863.82</v>
      </c>
      <c r="H69" s="35"/>
      <c r="I69" s="35">
        <v>154863.82</v>
      </c>
      <c r="J69" s="35">
        <f>L69</f>
        <v>0</v>
      </c>
      <c r="K69" s="35"/>
      <c r="L69" s="35">
        <v>0</v>
      </c>
      <c r="M69" s="246">
        <f>O69</f>
        <v>0</v>
      </c>
      <c r="N69" s="246"/>
      <c r="O69" s="246">
        <v>0</v>
      </c>
      <c r="P69" s="76">
        <f t="shared" si="17"/>
        <v>0</v>
      </c>
      <c r="Q69" s="76">
        <f t="shared" si="18"/>
        <v>0</v>
      </c>
      <c r="R69" s="76">
        <f t="shared" si="19"/>
        <v>0</v>
      </c>
      <c r="S69" s="22">
        <f t="shared" si="15"/>
        <v>0</v>
      </c>
      <c r="T69" s="22"/>
      <c r="U69" s="22">
        <v>0</v>
      </c>
      <c r="V69" s="22">
        <f>X69</f>
        <v>0</v>
      </c>
      <c r="W69" s="22"/>
      <c r="X69" s="22">
        <v>0</v>
      </c>
      <c r="Y69" s="47"/>
    </row>
    <row r="70" spans="1:25" s="5" customFormat="1" ht="17.25" customHeight="1">
      <c r="A70" s="12"/>
      <c r="B70" s="10"/>
      <c r="C70" s="10"/>
      <c r="D70" s="10"/>
      <c r="E70" s="86" t="s">
        <v>430</v>
      </c>
      <c r="F70" s="88" t="s">
        <v>339</v>
      </c>
      <c r="G70" s="35">
        <f t="shared" si="20"/>
        <v>17914.810000000001</v>
      </c>
      <c r="H70" s="35"/>
      <c r="I70" s="35">
        <v>17914.810000000001</v>
      </c>
      <c r="J70" s="35">
        <f>L70</f>
        <v>0</v>
      </c>
      <c r="K70" s="35"/>
      <c r="L70" s="35">
        <v>0</v>
      </c>
      <c r="M70" s="246">
        <f t="shared" si="1"/>
        <v>0</v>
      </c>
      <c r="N70" s="246"/>
      <c r="O70" s="246">
        <v>0</v>
      </c>
      <c r="P70" s="76">
        <f t="shared" si="17"/>
        <v>0</v>
      </c>
      <c r="Q70" s="76">
        <f t="shared" si="18"/>
        <v>0</v>
      </c>
      <c r="R70" s="76">
        <f t="shared" si="19"/>
        <v>0</v>
      </c>
      <c r="S70" s="22">
        <f>U70</f>
        <v>0</v>
      </c>
      <c r="T70" s="22"/>
      <c r="U70" s="22">
        <v>0</v>
      </c>
      <c r="V70" s="22">
        <f>X70</f>
        <v>55000</v>
      </c>
      <c r="W70" s="22"/>
      <c r="X70" s="22">
        <v>55000</v>
      </c>
      <c r="Y70" s="47"/>
    </row>
    <row r="71" spans="1:25" s="5" customFormat="1" ht="17.25" customHeight="1">
      <c r="A71" s="12"/>
      <c r="B71" s="10"/>
      <c r="C71" s="10"/>
      <c r="D71" s="10"/>
      <c r="E71" s="92" t="s">
        <v>344</v>
      </c>
      <c r="F71" s="88" t="s">
        <v>343</v>
      </c>
      <c r="G71" s="35">
        <f t="shared" si="20"/>
        <v>750</v>
      </c>
      <c r="H71" s="35"/>
      <c r="I71" s="35">
        <v>750</v>
      </c>
      <c r="J71" s="35">
        <f t="shared" si="21"/>
        <v>0</v>
      </c>
      <c r="K71" s="35"/>
      <c r="L71" s="35">
        <v>0</v>
      </c>
      <c r="M71" s="246">
        <f t="shared" si="1"/>
        <v>0</v>
      </c>
      <c r="N71" s="246">
        <v>0</v>
      </c>
      <c r="O71" s="246">
        <v>0</v>
      </c>
      <c r="P71" s="76">
        <f t="shared" si="17"/>
        <v>0</v>
      </c>
      <c r="Q71" s="76">
        <f t="shared" si="18"/>
        <v>0</v>
      </c>
      <c r="R71" s="76">
        <f t="shared" si="19"/>
        <v>0</v>
      </c>
      <c r="S71" s="22">
        <f>U71</f>
        <v>0</v>
      </c>
      <c r="T71" s="22"/>
      <c r="U71" s="22">
        <v>0</v>
      </c>
      <c r="V71" s="22">
        <f>X71</f>
        <v>0</v>
      </c>
      <c r="W71" s="22"/>
      <c r="X71" s="22">
        <v>0</v>
      </c>
      <c r="Y71" s="47"/>
    </row>
    <row r="72" spans="1:25" s="5" customFormat="1" ht="20.25" customHeight="1">
      <c r="A72" s="12"/>
      <c r="B72" s="10"/>
      <c r="C72" s="10"/>
      <c r="D72" s="10"/>
      <c r="E72" s="86" t="s">
        <v>437</v>
      </c>
      <c r="F72" s="88" t="s">
        <v>346</v>
      </c>
      <c r="G72" s="35">
        <f t="shared" si="20"/>
        <v>6900</v>
      </c>
      <c r="H72" s="35"/>
      <c r="I72" s="35">
        <v>6900</v>
      </c>
      <c r="J72" s="35">
        <f t="shared" si="21"/>
        <v>0</v>
      </c>
      <c r="K72" s="35"/>
      <c r="L72" s="35">
        <v>0</v>
      </c>
      <c r="M72" s="246">
        <f t="shared" si="1"/>
        <v>0</v>
      </c>
      <c r="N72" s="246">
        <v>0</v>
      </c>
      <c r="O72" s="246">
        <v>0</v>
      </c>
      <c r="P72" s="76">
        <f t="shared" si="17"/>
        <v>0</v>
      </c>
      <c r="Q72" s="76">
        <f t="shared" si="18"/>
        <v>0</v>
      </c>
      <c r="R72" s="76">
        <f t="shared" si="19"/>
        <v>0</v>
      </c>
      <c r="S72" s="22">
        <f>U72</f>
        <v>0</v>
      </c>
      <c r="T72" s="22"/>
      <c r="U72" s="22">
        <v>0</v>
      </c>
      <c r="V72" s="22">
        <f>X72</f>
        <v>0</v>
      </c>
      <c r="W72" s="22"/>
      <c r="X72" s="22">
        <v>0</v>
      </c>
      <c r="Y72" s="47"/>
    </row>
    <row r="73" spans="1:25" s="5" customFormat="1" ht="19.5" customHeight="1">
      <c r="A73" s="12"/>
      <c r="B73" s="10"/>
      <c r="C73" s="10"/>
      <c r="D73" s="10"/>
      <c r="E73" s="92" t="s">
        <v>348</v>
      </c>
      <c r="F73" s="88" t="s">
        <v>347</v>
      </c>
      <c r="G73" s="35">
        <f t="shared" si="20"/>
        <v>772</v>
      </c>
      <c r="H73" s="35"/>
      <c r="I73" s="35">
        <v>772</v>
      </c>
      <c r="J73" s="35">
        <f>L73</f>
        <v>0</v>
      </c>
      <c r="K73" s="35"/>
      <c r="L73" s="35">
        <v>0</v>
      </c>
      <c r="M73" s="246">
        <f t="shared" si="1"/>
        <v>0</v>
      </c>
      <c r="N73" s="246">
        <v>0</v>
      </c>
      <c r="O73" s="246">
        <v>0</v>
      </c>
      <c r="P73" s="76">
        <f t="shared" si="17"/>
        <v>0</v>
      </c>
      <c r="Q73" s="76">
        <f t="shared" si="18"/>
        <v>0</v>
      </c>
      <c r="R73" s="76">
        <f t="shared" si="19"/>
        <v>0</v>
      </c>
      <c r="S73" s="22">
        <f>U73</f>
        <v>0</v>
      </c>
      <c r="T73" s="22"/>
      <c r="U73" s="22">
        <v>0</v>
      </c>
      <c r="V73" s="22">
        <f>X73</f>
        <v>0</v>
      </c>
      <c r="W73" s="22"/>
      <c r="X73" s="22">
        <v>0</v>
      </c>
      <c r="Y73" s="47"/>
    </row>
    <row r="74" spans="1:25" s="5" customFormat="1" ht="27.75" customHeight="1">
      <c r="A74" s="12"/>
      <c r="B74" s="10"/>
      <c r="C74" s="10"/>
      <c r="D74" s="10"/>
      <c r="E74" s="255" t="s">
        <v>511</v>
      </c>
      <c r="F74" s="88" t="s">
        <v>512</v>
      </c>
      <c r="G74" s="35"/>
      <c r="H74" s="35"/>
      <c r="I74" s="35"/>
      <c r="J74" s="35">
        <f>L74</f>
        <v>0</v>
      </c>
      <c r="K74" s="35"/>
      <c r="L74" s="35">
        <v>0</v>
      </c>
      <c r="M74" s="246">
        <f>O74</f>
        <v>0</v>
      </c>
      <c r="N74" s="246"/>
      <c r="O74" s="246">
        <v>0</v>
      </c>
      <c r="P74" s="76">
        <f t="shared" si="17"/>
        <v>0</v>
      </c>
      <c r="Q74" s="76"/>
      <c r="R74" s="76">
        <f t="shared" si="19"/>
        <v>0</v>
      </c>
      <c r="S74" s="22"/>
      <c r="T74" s="22"/>
      <c r="U74" s="22"/>
      <c r="V74" s="22"/>
      <c r="W74" s="22"/>
      <c r="X74" s="22"/>
      <c r="Y74" s="254"/>
    </row>
    <row r="75" spans="1:25" s="78" customFormat="1" ht="24.75" customHeight="1">
      <c r="A75" s="290" t="s">
        <v>185</v>
      </c>
      <c r="B75" s="291" t="s">
        <v>170</v>
      </c>
      <c r="C75" s="291" t="s">
        <v>186</v>
      </c>
      <c r="D75" s="291" t="s">
        <v>171</v>
      </c>
      <c r="E75" s="292" t="s">
        <v>187</v>
      </c>
      <c r="F75" s="293"/>
      <c r="G75" s="294">
        <f>H75</f>
        <v>2952.81</v>
      </c>
      <c r="H75" s="294">
        <f>H77</f>
        <v>2952.81</v>
      </c>
      <c r="I75" s="294"/>
      <c r="J75" s="294">
        <f>K75</f>
        <v>6500</v>
      </c>
      <c r="K75" s="294">
        <f>K77</f>
        <v>6500</v>
      </c>
      <c r="L75" s="294"/>
      <c r="M75" s="295">
        <f t="shared" si="1"/>
        <v>13500</v>
      </c>
      <c r="N75" s="295">
        <f>N77</f>
        <v>13500</v>
      </c>
      <c r="O75" s="295"/>
      <c r="P75" s="296">
        <f>M75-J75</f>
        <v>7000</v>
      </c>
      <c r="Q75" s="296">
        <f>N75-K75</f>
        <v>7000</v>
      </c>
      <c r="R75" s="296"/>
      <c r="S75" s="296">
        <f t="shared" si="15"/>
        <v>13500</v>
      </c>
      <c r="T75" s="296">
        <f>T77</f>
        <v>13500</v>
      </c>
      <c r="U75" s="296"/>
      <c r="V75" s="296">
        <f>W75</f>
        <v>14000</v>
      </c>
      <c r="W75" s="296">
        <f>W77</f>
        <v>14000</v>
      </c>
      <c r="X75" s="296"/>
      <c r="Y75" s="438" t="s">
        <v>487</v>
      </c>
    </row>
    <row r="76" spans="1:25" ht="12.75" customHeight="1">
      <c r="A76" s="17"/>
      <c r="B76" s="19"/>
      <c r="C76" s="19"/>
      <c r="D76" s="39"/>
      <c r="E76" s="40" t="s">
        <v>176</v>
      </c>
      <c r="F76" s="90"/>
      <c r="G76" s="39"/>
      <c r="H76" s="39"/>
      <c r="I76" s="39"/>
      <c r="J76" s="39"/>
      <c r="K76" s="39"/>
      <c r="L76" s="39"/>
      <c r="M76" s="246"/>
      <c r="N76" s="246"/>
      <c r="O76" s="246"/>
      <c r="P76" s="22"/>
      <c r="Q76" s="22"/>
      <c r="R76" s="22"/>
      <c r="S76" s="22"/>
      <c r="T76" s="22"/>
      <c r="U76" s="22"/>
      <c r="V76" s="22"/>
      <c r="W76" s="22"/>
      <c r="X76" s="22"/>
      <c r="Y76" s="439"/>
    </row>
    <row r="77" spans="1:25" s="77" customFormat="1" ht="29.25" customHeight="1">
      <c r="A77" s="133" t="s">
        <v>188</v>
      </c>
      <c r="B77" s="134" t="s">
        <v>170</v>
      </c>
      <c r="C77" s="134" t="s">
        <v>186</v>
      </c>
      <c r="D77" s="134" t="s">
        <v>174</v>
      </c>
      <c r="E77" s="135" t="s">
        <v>187</v>
      </c>
      <c r="F77" s="136"/>
      <c r="G77" s="137">
        <f>H77</f>
        <v>2952.81</v>
      </c>
      <c r="H77" s="137">
        <f>H79+H80+H81</f>
        <v>2952.81</v>
      </c>
      <c r="I77" s="137"/>
      <c r="J77" s="137">
        <f>K77</f>
        <v>6500</v>
      </c>
      <c r="K77" s="137">
        <f>K79+K80+K81</f>
        <v>6500</v>
      </c>
      <c r="L77" s="137"/>
      <c r="M77" s="245">
        <f t="shared" si="1"/>
        <v>13500</v>
      </c>
      <c r="N77" s="245">
        <f>N79+N80+N81</f>
        <v>13500</v>
      </c>
      <c r="O77" s="245"/>
      <c r="P77" s="76">
        <f>M77-J77</f>
        <v>7000</v>
      </c>
      <c r="Q77" s="76">
        <f>N77-K77</f>
        <v>7000</v>
      </c>
      <c r="R77" s="76"/>
      <c r="S77" s="76">
        <f>T77</f>
        <v>13500</v>
      </c>
      <c r="T77" s="76">
        <f>T79+T80+T81</f>
        <v>13500</v>
      </c>
      <c r="U77" s="76"/>
      <c r="V77" s="76">
        <f>W77</f>
        <v>14000</v>
      </c>
      <c r="W77" s="76">
        <f>W79+W80+W81</f>
        <v>14000</v>
      </c>
      <c r="X77" s="76"/>
      <c r="Y77" s="440"/>
    </row>
    <row r="78" spans="1:25" ht="15.75" customHeight="1">
      <c r="A78" s="17"/>
      <c r="B78" s="19"/>
      <c r="C78" s="19"/>
      <c r="D78" s="39"/>
      <c r="E78" s="42" t="s">
        <v>4</v>
      </c>
      <c r="F78" s="90"/>
      <c r="G78" s="39"/>
      <c r="H78" s="39"/>
      <c r="I78" s="39"/>
      <c r="J78" s="39"/>
      <c r="K78" s="39"/>
      <c r="L78" s="39"/>
      <c r="M78" s="246"/>
      <c r="N78" s="246"/>
      <c r="O78" s="246"/>
      <c r="P78" s="76"/>
      <c r="Q78" s="76"/>
      <c r="R78" s="76"/>
      <c r="S78" s="22"/>
      <c r="T78" s="22"/>
      <c r="U78" s="22"/>
      <c r="V78" s="22"/>
      <c r="W78" s="22"/>
      <c r="X78" s="22"/>
      <c r="Y78" s="48"/>
    </row>
    <row r="79" spans="1:25" s="5" customFormat="1" ht="18.75" customHeight="1">
      <c r="A79" s="8"/>
      <c r="B79" s="9"/>
      <c r="C79" s="9"/>
      <c r="D79" s="35"/>
      <c r="E79" s="42" t="s">
        <v>314</v>
      </c>
      <c r="F79" s="88" t="s">
        <v>313</v>
      </c>
      <c r="G79" s="10">
        <f>H79</f>
        <v>1381</v>
      </c>
      <c r="H79" s="10">
        <v>1381</v>
      </c>
      <c r="I79" s="10"/>
      <c r="J79" s="50">
        <f>K79</f>
        <v>3000</v>
      </c>
      <c r="K79" s="50">
        <v>3000</v>
      </c>
      <c r="L79" s="10"/>
      <c r="M79" s="246">
        <f t="shared" si="1"/>
        <v>9000</v>
      </c>
      <c r="N79" s="246">
        <v>9000</v>
      </c>
      <c r="O79" s="246"/>
      <c r="P79" s="76">
        <f t="shared" ref="P79:Q82" si="23">M79-J79</f>
        <v>6000</v>
      </c>
      <c r="Q79" s="76">
        <f t="shared" si="23"/>
        <v>6000</v>
      </c>
      <c r="R79" s="76"/>
      <c r="S79" s="22">
        <f>T79</f>
        <v>9000</v>
      </c>
      <c r="T79" s="22">
        <v>9000</v>
      </c>
      <c r="U79" s="22"/>
      <c r="V79" s="22">
        <f>W79</f>
        <v>9000</v>
      </c>
      <c r="W79" s="22">
        <v>9000</v>
      </c>
      <c r="X79" s="22"/>
      <c r="Y79" s="47"/>
    </row>
    <row r="80" spans="1:25" s="5" customFormat="1" ht="24" customHeight="1">
      <c r="A80" s="8"/>
      <c r="B80" s="9"/>
      <c r="C80" s="9"/>
      <c r="D80" s="35"/>
      <c r="E80" s="86" t="s">
        <v>438</v>
      </c>
      <c r="F80" s="88" t="s">
        <v>332</v>
      </c>
      <c r="G80" s="10">
        <f>H80</f>
        <v>440.62</v>
      </c>
      <c r="H80" s="10">
        <v>440.62</v>
      </c>
      <c r="I80" s="10"/>
      <c r="J80" s="50">
        <f>K80</f>
        <v>500</v>
      </c>
      <c r="K80" s="50">
        <v>500</v>
      </c>
      <c r="L80" s="10"/>
      <c r="M80" s="246">
        <f t="shared" si="1"/>
        <v>500</v>
      </c>
      <c r="N80" s="246">
        <v>500</v>
      </c>
      <c r="O80" s="246"/>
      <c r="P80" s="76">
        <f t="shared" si="23"/>
        <v>0</v>
      </c>
      <c r="Q80" s="76">
        <f t="shared" si="23"/>
        <v>0</v>
      </c>
      <c r="R80" s="76"/>
      <c r="S80" s="22">
        <f>T80</f>
        <v>500</v>
      </c>
      <c r="T80" s="22">
        <v>500</v>
      </c>
      <c r="U80" s="22"/>
      <c r="V80" s="22">
        <f>W80</f>
        <v>500</v>
      </c>
      <c r="W80" s="22">
        <v>500</v>
      </c>
      <c r="X80" s="22"/>
      <c r="Y80" s="47"/>
    </row>
    <row r="81" spans="1:25" s="5" customFormat="1" ht="15.75" customHeight="1">
      <c r="A81" s="8"/>
      <c r="B81" s="9"/>
      <c r="C81" s="9"/>
      <c r="D81" s="35"/>
      <c r="E81" s="42" t="s">
        <v>333</v>
      </c>
      <c r="F81" s="88" t="s">
        <v>334</v>
      </c>
      <c r="G81" s="10">
        <f>H81</f>
        <v>1131.19</v>
      </c>
      <c r="H81" s="10">
        <v>1131.19</v>
      </c>
      <c r="I81" s="10"/>
      <c r="J81" s="50">
        <f>K81</f>
        <v>3000</v>
      </c>
      <c r="K81" s="50">
        <v>3000</v>
      </c>
      <c r="L81" s="10"/>
      <c r="M81" s="246">
        <f t="shared" si="1"/>
        <v>4000</v>
      </c>
      <c r="N81" s="246">
        <v>4000</v>
      </c>
      <c r="O81" s="246"/>
      <c r="P81" s="76">
        <f t="shared" si="23"/>
        <v>1000</v>
      </c>
      <c r="Q81" s="76">
        <f t="shared" si="23"/>
        <v>1000</v>
      </c>
      <c r="R81" s="76"/>
      <c r="S81" s="22">
        <f>T81</f>
        <v>4000</v>
      </c>
      <c r="T81" s="22">
        <v>4000</v>
      </c>
      <c r="U81" s="22"/>
      <c r="V81" s="22">
        <f>W81</f>
        <v>4500</v>
      </c>
      <c r="W81" s="22">
        <v>4500</v>
      </c>
      <c r="X81" s="22"/>
      <c r="Y81" s="47"/>
    </row>
    <row r="82" spans="1:25" s="77" customFormat="1" ht="20.25" customHeight="1">
      <c r="A82" s="272" t="s">
        <v>189</v>
      </c>
      <c r="B82" s="273" t="s">
        <v>190</v>
      </c>
      <c r="C82" s="273" t="s">
        <v>171</v>
      </c>
      <c r="D82" s="273" t="s">
        <v>171</v>
      </c>
      <c r="E82" s="274" t="s">
        <v>191</v>
      </c>
      <c r="F82" s="275"/>
      <c r="G82" s="276">
        <f>G84</f>
        <v>951483.2</v>
      </c>
      <c r="H82" s="276">
        <f>H84</f>
        <v>0</v>
      </c>
      <c r="I82" s="276">
        <f>I84</f>
        <v>951483.2</v>
      </c>
      <c r="J82" s="276">
        <f>K82+L82</f>
        <v>25000</v>
      </c>
      <c r="K82" s="276">
        <f>K84</f>
        <v>25000</v>
      </c>
      <c r="L82" s="276">
        <f>L84</f>
        <v>0</v>
      </c>
      <c r="M82" s="277">
        <f t="shared" si="1"/>
        <v>45000</v>
      </c>
      <c r="N82" s="277">
        <f>N84</f>
        <v>45000</v>
      </c>
      <c r="O82" s="277">
        <f>O84</f>
        <v>0</v>
      </c>
      <c r="P82" s="279">
        <f t="shared" si="23"/>
        <v>20000</v>
      </c>
      <c r="Q82" s="279">
        <f t="shared" si="23"/>
        <v>20000</v>
      </c>
      <c r="R82" s="279">
        <f>O82-L82</f>
        <v>0</v>
      </c>
      <c r="S82" s="279">
        <f>T82</f>
        <v>31000</v>
      </c>
      <c r="T82" s="279">
        <f>T84</f>
        <v>31000</v>
      </c>
      <c r="U82" s="279">
        <f>U84</f>
        <v>0</v>
      </c>
      <c r="V82" s="279">
        <f>W82</f>
        <v>51500</v>
      </c>
      <c r="W82" s="279">
        <f>W84</f>
        <v>51500</v>
      </c>
      <c r="X82" s="279"/>
      <c r="Y82" s="460" t="s">
        <v>488</v>
      </c>
    </row>
    <row r="83" spans="1:25" s="5" customFormat="1" ht="19.5" customHeight="1">
      <c r="A83" s="8"/>
      <c r="B83" s="9"/>
      <c r="C83" s="9"/>
      <c r="D83" s="35"/>
      <c r="E83" s="42" t="s">
        <v>4</v>
      </c>
      <c r="F83" s="88"/>
      <c r="G83" s="35"/>
      <c r="H83" s="35"/>
      <c r="I83" s="35"/>
      <c r="J83" s="35"/>
      <c r="K83" s="35"/>
      <c r="L83" s="35"/>
      <c r="M83" s="246"/>
      <c r="N83" s="246"/>
      <c r="O83" s="246"/>
      <c r="P83" s="22"/>
      <c r="Q83" s="22"/>
      <c r="R83" s="22"/>
      <c r="S83" s="22"/>
      <c r="T83" s="22"/>
      <c r="U83" s="22"/>
      <c r="V83" s="22"/>
      <c r="W83" s="22"/>
      <c r="X83" s="22"/>
      <c r="Y83" s="460"/>
    </row>
    <row r="84" spans="1:25" s="77" customFormat="1" ht="19.5" customHeight="1">
      <c r="A84" s="290" t="s">
        <v>193</v>
      </c>
      <c r="B84" s="291" t="s">
        <v>190</v>
      </c>
      <c r="C84" s="291" t="s">
        <v>184</v>
      </c>
      <c r="D84" s="291" t="s">
        <v>171</v>
      </c>
      <c r="E84" s="292" t="s">
        <v>194</v>
      </c>
      <c r="F84" s="293"/>
      <c r="G84" s="294">
        <f t="shared" ref="G84:L84" si="24">G86</f>
        <v>951483.2</v>
      </c>
      <c r="H84" s="294">
        <f t="shared" si="24"/>
        <v>0</v>
      </c>
      <c r="I84" s="294">
        <f t="shared" si="24"/>
        <v>951483.2</v>
      </c>
      <c r="J84" s="294">
        <f t="shared" si="24"/>
        <v>25000</v>
      </c>
      <c r="K84" s="294">
        <f t="shared" si="24"/>
        <v>25000</v>
      </c>
      <c r="L84" s="294">
        <f t="shared" si="24"/>
        <v>0</v>
      </c>
      <c r="M84" s="295">
        <f t="shared" ref="M84:M173" si="25">N84+O84</f>
        <v>45000</v>
      </c>
      <c r="N84" s="295">
        <f>N86</f>
        <v>45000</v>
      </c>
      <c r="O84" s="295">
        <f>O88</f>
        <v>0</v>
      </c>
      <c r="P84" s="296">
        <f>M84-J84</f>
        <v>20000</v>
      </c>
      <c r="Q84" s="296">
        <f>N84-K84</f>
        <v>20000</v>
      </c>
      <c r="R84" s="296">
        <f>O84-L84</f>
        <v>0</v>
      </c>
      <c r="S84" s="296">
        <f>T84</f>
        <v>31000</v>
      </c>
      <c r="T84" s="296">
        <f>T86</f>
        <v>31000</v>
      </c>
      <c r="U84" s="296">
        <f>U86</f>
        <v>0</v>
      </c>
      <c r="V84" s="296">
        <f>W84</f>
        <v>51500</v>
      </c>
      <c r="W84" s="296">
        <f>W86</f>
        <v>51500</v>
      </c>
      <c r="X84" s="296"/>
      <c r="Y84" s="460"/>
    </row>
    <row r="85" spans="1:25" s="5" customFormat="1" ht="20.25" customHeight="1">
      <c r="A85" s="17"/>
      <c r="B85" s="19"/>
      <c r="C85" s="19"/>
      <c r="D85" s="39"/>
      <c r="E85" s="40" t="s">
        <v>176</v>
      </c>
      <c r="F85" s="88"/>
      <c r="G85" s="35"/>
      <c r="H85" s="35"/>
      <c r="I85" s="35"/>
      <c r="J85" s="35"/>
      <c r="K85" s="35"/>
      <c r="L85" s="35"/>
      <c r="M85" s="246"/>
      <c r="N85" s="246"/>
      <c r="O85" s="246"/>
      <c r="P85" s="76"/>
      <c r="Q85" s="76"/>
      <c r="R85" s="76"/>
      <c r="S85" s="22"/>
      <c r="T85" s="22"/>
      <c r="U85" s="22"/>
      <c r="V85" s="22"/>
      <c r="W85" s="22"/>
      <c r="X85" s="22"/>
      <c r="Y85" s="460"/>
    </row>
    <row r="86" spans="1:25" s="77" customFormat="1" ht="19.5" customHeight="1">
      <c r="A86" s="133" t="s">
        <v>195</v>
      </c>
      <c r="B86" s="134" t="s">
        <v>190</v>
      </c>
      <c r="C86" s="134" t="s">
        <v>184</v>
      </c>
      <c r="D86" s="134" t="s">
        <v>174</v>
      </c>
      <c r="E86" s="135" t="s">
        <v>194</v>
      </c>
      <c r="F86" s="136"/>
      <c r="G86" s="137">
        <f>G88</f>
        <v>951483.2</v>
      </c>
      <c r="H86" s="137">
        <f>H88</f>
        <v>0</v>
      </c>
      <c r="I86" s="137">
        <f>I88</f>
        <v>951483.2</v>
      </c>
      <c r="J86" s="137">
        <f>K86+L86</f>
        <v>25000</v>
      </c>
      <c r="K86" s="137">
        <f>K88</f>
        <v>25000</v>
      </c>
      <c r="L86" s="137">
        <f>L88</f>
        <v>0</v>
      </c>
      <c r="M86" s="245">
        <f t="shared" si="25"/>
        <v>45000</v>
      </c>
      <c r="N86" s="245">
        <f>N88</f>
        <v>45000</v>
      </c>
      <c r="O86" s="245"/>
      <c r="P86" s="76">
        <f>M86-J86</f>
        <v>20000</v>
      </c>
      <c r="Q86" s="76">
        <f>N86-K86</f>
        <v>20000</v>
      </c>
      <c r="R86" s="76">
        <f>O86-L86</f>
        <v>0</v>
      </c>
      <c r="S86" s="76">
        <f>T86</f>
        <v>31000</v>
      </c>
      <c r="T86" s="76">
        <f>T88</f>
        <v>31000</v>
      </c>
      <c r="U86" s="76">
        <f>U88</f>
        <v>0</v>
      </c>
      <c r="V86" s="76">
        <f>W86</f>
        <v>51500</v>
      </c>
      <c r="W86" s="76">
        <f>W88</f>
        <v>51500</v>
      </c>
      <c r="X86" s="76"/>
      <c r="Y86" s="460"/>
    </row>
    <row r="87" spans="1:25" s="5" customFormat="1" ht="20.25" customHeight="1">
      <c r="A87" s="8"/>
      <c r="B87" s="9"/>
      <c r="C87" s="9"/>
      <c r="D87" s="35"/>
      <c r="E87" s="42" t="s">
        <v>4</v>
      </c>
      <c r="F87" s="88"/>
      <c r="G87" s="35"/>
      <c r="H87" s="35"/>
      <c r="I87" s="35"/>
      <c r="J87" s="35"/>
      <c r="K87" s="35"/>
      <c r="L87" s="35"/>
      <c r="M87" s="246"/>
      <c r="N87" s="246"/>
      <c r="O87" s="246"/>
      <c r="P87" s="76"/>
      <c r="Q87" s="76"/>
      <c r="R87" s="76"/>
      <c r="S87" s="22"/>
      <c r="T87" s="22"/>
      <c r="U87" s="22"/>
      <c r="V87" s="22"/>
      <c r="W87" s="22"/>
      <c r="X87" s="22"/>
      <c r="Y87" s="460"/>
    </row>
    <row r="88" spans="1:25" s="77" customFormat="1" ht="24.75" customHeight="1">
      <c r="A88" s="145"/>
      <c r="B88" s="75"/>
      <c r="C88" s="75"/>
      <c r="D88" s="137"/>
      <c r="E88" s="144" t="s">
        <v>439</v>
      </c>
      <c r="F88" s="146"/>
      <c r="G88" s="147">
        <f t="shared" ref="G88:G96" si="26">H88+I88</f>
        <v>951483.2</v>
      </c>
      <c r="H88" s="147">
        <f>H89+H90+H91+H92</f>
        <v>0</v>
      </c>
      <c r="I88" s="147">
        <f>I93+I94+I95</f>
        <v>951483.2</v>
      </c>
      <c r="J88" s="147">
        <f>K88+L88</f>
        <v>25000</v>
      </c>
      <c r="K88" s="147">
        <f>K89+K90+K91+K92</f>
        <v>25000</v>
      </c>
      <c r="L88" s="147">
        <f>L93+L94+L95</f>
        <v>0</v>
      </c>
      <c r="M88" s="245">
        <f t="shared" si="25"/>
        <v>45000</v>
      </c>
      <c r="N88" s="245">
        <f>N91</f>
        <v>45000</v>
      </c>
      <c r="O88" s="245">
        <f>O93+O94+O95</f>
        <v>0</v>
      </c>
      <c r="P88" s="76">
        <f t="shared" ref="P88:R96" si="27">M88-J88</f>
        <v>20000</v>
      </c>
      <c r="Q88" s="76">
        <f t="shared" si="27"/>
        <v>20000</v>
      </c>
      <c r="R88" s="76">
        <f t="shared" si="27"/>
        <v>0</v>
      </c>
      <c r="S88" s="76">
        <f>T88+U88</f>
        <v>31000</v>
      </c>
      <c r="T88" s="76">
        <f>T89+T90+T91</f>
        <v>31000</v>
      </c>
      <c r="U88" s="76">
        <f>U89+U90+U91</f>
        <v>0</v>
      </c>
      <c r="V88" s="76">
        <f>W88</f>
        <v>51500</v>
      </c>
      <c r="W88" s="76">
        <f>W90+W91</f>
        <v>51500</v>
      </c>
      <c r="X88" s="76"/>
      <c r="Y88" s="460"/>
    </row>
    <row r="89" spans="1:25" s="5" customFormat="1" ht="16.5" customHeight="1">
      <c r="A89" s="8"/>
      <c r="B89" s="9"/>
      <c r="C89" s="9"/>
      <c r="D89" s="35"/>
      <c r="E89" s="96" t="s">
        <v>455</v>
      </c>
      <c r="F89" s="97" t="s">
        <v>310</v>
      </c>
      <c r="G89" s="45">
        <f t="shared" si="26"/>
        <v>0</v>
      </c>
      <c r="H89" s="10">
        <v>0</v>
      </c>
      <c r="I89" s="10"/>
      <c r="J89" s="50">
        <f>K89</f>
        <v>0</v>
      </c>
      <c r="K89" s="50">
        <v>0</v>
      </c>
      <c r="L89" s="10"/>
      <c r="M89" s="246">
        <f t="shared" si="25"/>
        <v>0</v>
      </c>
      <c r="N89" s="246"/>
      <c r="O89" s="246"/>
      <c r="P89" s="76">
        <f t="shared" si="27"/>
        <v>0</v>
      </c>
      <c r="Q89" s="76">
        <f t="shared" si="27"/>
        <v>0</v>
      </c>
      <c r="R89" s="76">
        <f t="shared" si="27"/>
        <v>0</v>
      </c>
      <c r="S89" s="22">
        <v>0</v>
      </c>
      <c r="T89" s="22">
        <v>0</v>
      </c>
      <c r="U89" s="22">
        <v>0</v>
      </c>
      <c r="V89" s="22">
        <f>W89</f>
        <v>0</v>
      </c>
      <c r="W89" s="22">
        <v>0</v>
      </c>
      <c r="X89" s="22"/>
      <c r="Y89" s="460"/>
    </row>
    <row r="90" spans="1:25" s="5" customFormat="1" ht="14.25" customHeight="1">
      <c r="A90" s="8"/>
      <c r="B90" s="9"/>
      <c r="C90" s="9"/>
      <c r="D90" s="35"/>
      <c r="E90" s="86" t="s">
        <v>434</v>
      </c>
      <c r="F90" s="88" t="s">
        <v>312</v>
      </c>
      <c r="G90" s="120">
        <f t="shared" si="26"/>
        <v>0</v>
      </c>
      <c r="H90" s="50">
        <v>0</v>
      </c>
      <c r="I90" s="10"/>
      <c r="J90" s="50">
        <f>K90</f>
        <v>0</v>
      </c>
      <c r="K90" s="50">
        <v>0</v>
      </c>
      <c r="L90" s="10"/>
      <c r="M90" s="246">
        <f t="shared" si="25"/>
        <v>0</v>
      </c>
      <c r="N90" s="246"/>
      <c r="O90" s="246"/>
      <c r="P90" s="76">
        <f t="shared" si="27"/>
        <v>0</v>
      </c>
      <c r="Q90" s="76">
        <f t="shared" si="27"/>
        <v>0</v>
      </c>
      <c r="R90" s="76">
        <f t="shared" si="27"/>
        <v>0</v>
      </c>
      <c r="S90" s="22">
        <f>T90</f>
        <v>1000</v>
      </c>
      <c r="T90" s="22">
        <v>1000</v>
      </c>
      <c r="U90" s="22">
        <v>0</v>
      </c>
      <c r="V90" s="22">
        <f>W90</f>
        <v>1500</v>
      </c>
      <c r="W90" s="22">
        <v>1500</v>
      </c>
      <c r="X90" s="22"/>
      <c r="Y90" s="47"/>
    </row>
    <row r="91" spans="1:25" s="5" customFormat="1" ht="14.25" customHeight="1">
      <c r="A91" s="8"/>
      <c r="B91" s="9"/>
      <c r="C91" s="9"/>
      <c r="D91" s="35"/>
      <c r="E91" s="85" t="s">
        <v>435</v>
      </c>
      <c r="F91" s="88" t="s">
        <v>315</v>
      </c>
      <c r="G91" s="45">
        <f t="shared" si="26"/>
        <v>0</v>
      </c>
      <c r="H91" s="10">
        <v>0</v>
      </c>
      <c r="I91" s="10"/>
      <c r="J91" s="50">
        <f>K91</f>
        <v>25000</v>
      </c>
      <c r="K91" s="50">
        <v>25000</v>
      </c>
      <c r="L91" s="10"/>
      <c r="M91" s="246">
        <f t="shared" si="25"/>
        <v>45000</v>
      </c>
      <c r="N91" s="246">
        <v>45000</v>
      </c>
      <c r="O91" s="246"/>
      <c r="P91" s="76">
        <f t="shared" si="27"/>
        <v>20000</v>
      </c>
      <c r="Q91" s="76">
        <f t="shared" si="27"/>
        <v>20000</v>
      </c>
      <c r="R91" s="76">
        <f t="shared" si="27"/>
        <v>0</v>
      </c>
      <c r="S91" s="22">
        <f>T91</f>
        <v>30000</v>
      </c>
      <c r="T91" s="22">
        <v>30000</v>
      </c>
      <c r="U91" s="22">
        <v>0</v>
      </c>
      <c r="V91" s="22">
        <f>W91</f>
        <v>50000</v>
      </c>
      <c r="W91" s="22">
        <v>50000</v>
      </c>
      <c r="X91" s="22"/>
      <c r="Y91" s="47"/>
    </row>
    <row r="92" spans="1:25" s="5" customFormat="1" ht="16.5" customHeight="1">
      <c r="A92" s="8"/>
      <c r="B92" s="9"/>
      <c r="C92" s="9"/>
      <c r="D92" s="35"/>
      <c r="E92" s="86" t="s">
        <v>440</v>
      </c>
      <c r="F92" s="88" t="s">
        <v>325</v>
      </c>
      <c r="G92" s="120">
        <f t="shared" si="26"/>
        <v>0</v>
      </c>
      <c r="H92" s="50">
        <v>0</v>
      </c>
      <c r="I92" s="10"/>
      <c r="J92" s="50">
        <f>K92</f>
        <v>0</v>
      </c>
      <c r="K92" s="50">
        <v>0</v>
      </c>
      <c r="L92" s="10"/>
      <c r="M92" s="246">
        <f t="shared" si="25"/>
        <v>0</v>
      </c>
      <c r="N92" s="246"/>
      <c r="O92" s="246"/>
      <c r="P92" s="76">
        <f t="shared" si="27"/>
        <v>0</v>
      </c>
      <c r="Q92" s="76">
        <f t="shared" si="27"/>
        <v>0</v>
      </c>
      <c r="R92" s="76">
        <f t="shared" si="27"/>
        <v>0</v>
      </c>
      <c r="S92" s="22"/>
      <c r="T92" s="22"/>
      <c r="U92" s="22"/>
      <c r="V92" s="22"/>
      <c r="W92" s="22"/>
      <c r="X92" s="22"/>
      <c r="Y92" s="47"/>
    </row>
    <row r="93" spans="1:25" s="5" customFormat="1" ht="18.75" customHeight="1">
      <c r="A93" s="8"/>
      <c r="B93" s="9"/>
      <c r="C93" s="9"/>
      <c r="D93" s="35"/>
      <c r="E93" s="96" t="s">
        <v>446</v>
      </c>
      <c r="F93" s="97" t="s">
        <v>337</v>
      </c>
      <c r="G93" s="120">
        <f>I93</f>
        <v>951483.2</v>
      </c>
      <c r="H93" s="50"/>
      <c r="I93" s="10">
        <v>951483.2</v>
      </c>
      <c r="J93" s="50">
        <f>L93</f>
        <v>0</v>
      </c>
      <c r="K93" s="50"/>
      <c r="L93" s="10">
        <v>0</v>
      </c>
      <c r="M93" s="246">
        <f>O93</f>
        <v>0</v>
      </c>
      <c r="N93" s="246"/>
      <c r="O93" s="246">
        <v>0</v>
      </c>
      <c r="P93" s="76">
        <f t="shared" si="27"/>
        <v>0</v>
      </c>
      <c r="Q93" s="76"/>
      <c r="R93" s="76"/>
      <c r="S93" s="22"/>
      <c r="T93" s="22"/>
      <c r="U93" s="22"/>
      <c r="V93" s="22"/>
      <c r="W93" s="22"/>
      <c r="X93" s="22"/>
      <c r="Y93" s="47"/>
    </row>
    <row r="94" spans="1:25" s="5" customFormat="1" ht="18.75" customHeight="1">
      <c r="A94" s="8"/>
      <c r="B94" s="9"/>
      <c r="C94" s="9"/>
      <c r="D94" s="35"/>
      <c r="E94" s="42" t="s">
        <v>340</v>
      </c>
      <c r="F94" s="88" t="s">
        <v>339</v>
      </c>
      <c r="G94" s="45">
        <f t="shared" si="26"/>
        <v>0</v>
      </c>
      <c r="H94" s="10"/>
      <c r="I94" s="10">
        <v>0</v>
      </c>
      <c r="J94" s="50">
        <f>K94+L94</f>
        <v>0</v>
      </c>
      <c r="K94" s="50"/>
      <c r="L94" s="50">
        <v>0</v>
      </c>
      <c r="M94" s="246">
        <f t="shared" si="25"/>
        <v>0</v>
      </c>
      <c r="N94" s="246"/>
      <c r="O94" s="246">
        <v>0</v>
      </c>
      <c r="P94" s="76">
        <f t="shared" si="27"/>
        <v>0</v>
      </c>
      <c r="Q94" s="76">
        <f t="shared" si="27"/>
        <v>0</v>
      </c>
      <c r="R94" s="76">
        <f t="shared" si="27"/>
        <v>0</v>
      </c>
      <c r="S94" s="22"/>
      <c r="T94" s="22"/>
      <c r="U94" s="22"/>
      <c r="V94" s="22"/>
      <c r="W94" s="22"/>
      <c r="X94" s="22"/>
      <c r="Y94" s="47"/>
    </row>
    <row r="95" spans="1:25" s="5" customFormat="1" ht="18.75" customHeight="1">
      <c r="A95" s="8"/>
      <c r="B95" s="9"/>
      <c r="C95" s="9"/>
      <c r="D95" s="35"/>
      <c r="E95" s="92" t="s">
        <v>348</v>
      </c>
      <c r="F95" s="88" t="s">
        <v>347</v>
      </c>
      <c r="G95" s="120">
        <f t="shared" si="26"/>
        <v>0</v>
      </c>
      <c r="H95" s="50"/>
      <c r="I95" s="50">
        <v>0</v>
      </c>
      <c r="J95" s="50">
        <f>K95+L95</f>
        <v>0</v>
      </c>
      <c r="K95" s="50"/>
      <c r="L95" s="50">
        <v>0</v>
      </c>
      <c r="M95" s="246">
        <f t="shared" si="25"/>
        <v>0</v>
      </c>
      <c r="N95" s="246"/>
      <c r="O95" s="246">
        <v>0</v>
      </c>
      <c r="P95" s="76">
        <f t="shared" si="27"/>
        <v>0</v>
      </c>
      <c r="Q95" s="76">
        <f t="shared" si="27"/>
        <v>0</v>
      </c>
      <c r="R95" s="76">
        <f t="shared" si="27"/>
        <v>0</v>
      </c>
      <c r="S95" s="22"/>
      <c r="T95" s="22"/>
      <c r="U95" s="22"/>
      <c r="V95" s="22"/>
      <c r="W95" s="22"/>
      <c r="X95" s="22"/>
      <c r="Y95" s="47"/>
    </row>
    <row r="96" spans="1:25" s="77" customFormat="1" ht="19.5" customHeight="1">
      <c r="A96" s="272" t="s">
        <v>196</v>
      </c>
      <c r="B96" s="273" t="s">
        <v>197</v>
      </c>
      <c r="C96" s="273" t="s">
        <v>171</v>
      </c>
      <c r="D96" s="273" t="s">
        <v>171</v>
      </c>
      <c r="E96" s="274" t="s">
        <v>198</v>
      </c>
      <c r="F96" s="275"/>
      <c r="G96" s="276">
        <f t="shared" si="26"/>
        <v>1369450.55</v>
      </c>
      <c r="H96" s="276">
        <f>H98+H116+H142</f>
        <v>106254.34999999999</v>
      </c>
      <c r="I96" s="276">
        <f>I116+I142</f>
        <v>1263196.2</v>
      </c>
      <c r="J96" s="276">
        <f>K96+L96</f>
        <v>84750</v>
      </c>
      <c r="K96" s="276">
        <f>K98+K116+K136</f>
        <v>86450</v>
      </c>
      <c r="L96" s="276">
        <f>L98+L116+L142</f>
        <v>-1700</v>
      </c>
      <c r="M96" s="277">
        <f t="shared" si="25"/>
        <v>2988180.78</v>
      </c>
      <c r="N96" s="277">
        <f>N98+N116+N136+N142</f>
        <v>163750</v>
      </c>
      <c r="O96" s="277">
        <f>O98+O116+O142</f>
        <v>2824430.78</v>
      </c>
      <c r="P96" s="279">
        <f t="shared" si="27"/>
        <v>2903430.78</v>
      </c>
      <c r="Q96" s="279">
        <f t="shared" si="27"/>
        <v>77300</v>
      </c>
      <c r="R96" s="279">
        <f t="shared" si="27"/>
        <v>2826130.78</v>
      </c>
      <c r="S96" s="279">
        <f>T96+U96</f>
        <v>852089.5</v>
      </c>
      <c r="T96" s="279">
        <f>T98+T116+T136</f>
        <v>172589.5</v>
      </c>
      <c r="U96" s="279">
        <f>U98+U116+U142</f>
        <v>679500</v>
      </c>
      <c r="V96" s="279">
        <f>W96+X96</f>
        <v>295900</v>
      </c>
      <c r="W96" s="279">
        <f>W98+W116+W136</f>
        <v>235900</v>
      </c>
      <c r="X96" s="279">
        <f>X98+X116+X142</f>
        <v>60000</v>
      </c>
      <c r="Y96" s="303"/>
    </row>
    <row r="97" spans="1:25" ht="12.75" customHeight="1">
      <c r="A97" s="17"/>
      <c r="B97" s="19"/>
      <c r="C97" s="19"/>
      <c r="D97" s="39"/>
      <c r="E97" s="40" t="s">
        <v>4</v>
      </c>
      <c r="F97" s="90"/>
      <c r="G97" s="39"/>
      <c r="H97" s="39"/>
      <c r="I97" s="39"/>
      <c r="J97" s="39"/>
      <c r="K97" s="39"/>
      <c r="L97" s="39"/>
      <c r="M97" s="246"/>
      <c r="N97" s="246"/>
      <c r="O97" s="246"/>
      <c r="P97" s="76"/>
      <c r="Q97" s="76"/>
      <c r="R97" s="76"/>
      <c r="S97" s="22"/>
      <c r="T97" s="22"/>
      <c r="U97" s="22"/>
      <c r="V97" s="22"/>
      <c r="W97" s="22"/>
      <c r="X97" s="22"/>
      <c r="Y97" s="48"/>
    </row>
    <row r="98" spans="1:25" s="78" customFormat="1" ht="42.75" customHeight="1">
      <c r="A98" s="304">
        <v>2420</v>
      </c>
      <c r="B98" s="305" t="s">
        <v>197</v>
      </c>
      <c r="C98" s="306" t="s">
        <v>192</v>
      </c>
      <c r="D98" s="306" t="s">
        <v>171</v>
      </c>
      <c r="E98" s="307" t="s">
        <v>441</v>
      </c>
      <c r="F98" s="293"/>
      <c r="G98" s="294">
        <f>H98</f>
        <v>103846.7</v>
      </c>
      <c r="H98" s="294">
        <f>H99+H111</f>
        <v>103846.7</v>
      </c>
      <c r="I98" s="294"/>
      <c r="J98" s="308">
        <f>K98</f>
        <v>11200</v>
      </c>
      <c r="K98" s="308">
        <f>K99+K111</f>
        <v>11200</v>
      </c>
      <c r="L98" s="294">
        <f>L99+L111</f>
        <v>0</v>
      </c>
      <c r="M98" s="295">
        <f t="shared" si="25"/>
        <v>163500</v>
      </c>
      <c r="N98" s="295">
        <f>N99+N111</f>
        <v>38500</v>
      </c>
      <c r="O98" s="295">
        <f>O99+O111</f>
        <v>125000</v>
      </c>
      <c r="P98" s="296">
        <f t="shared" ref="P98:P105" si="28">M98-J98</f>
        <v>152300</v>
      </c>
      <c r="Q98" s="296">
        <f t="shared" ref="Q98:Q105" si="29">N98-K98</f>
        <v>27300</v>
      </c>
      <c r="R98" s="296">
        <f t="shared" ref="R98:R105" si="30">O98-L98</f>
        <v>125000</v>
      </c>
      <c r="S98" s="296">
        <f>T98+U98</f>
        <v>650389.5</v>
      </c>
      <c r="T98" s="296">
        <f>T99+T111</f>
        <v>20389.5</v>
      </c>
      <c r="U98" s="296">
        <f>U111</f>
        <v>630000</v>
      </c>
      <c r="V98" s="296">
        <f>W98+X98</f>
        <v>48700</v>
      </c>
      <c r="W98" s="296">
        <f>W99+W111</f>
        <v>18700</v>
      </c>
      <c r="X98" s="296">
        <f>X111</f>
        <v>30000</v>
      </c>
      <c r="Y98" s="460" t="s">
        <v>489</v>
      </c>
    </row>
    <row r="99" spans="1:25" s="74" customFormat="1" ht="18" customHeight="1">
      <c r="A99" s="150">
        <v>2421</v>
      </c>
      <c r="B99" s="151" t="s">
        <v>197</v>
      </c>
      <c r="C99" s="156" t="s">
        <v>192</v>
      </c>
      <c r="D99" s="156" t="s">
        <v>174</v>
      </c>
      <c r="E99" s="157" t="s">
        <v>442</v>
      </c>
      <c r="F99" s="141"/>
      <c r="G99" s="142">
        <f>H99</f>
        <v>103159.3</v>
      </c>
      <c r="H99" s="142">
        <f>H101+H107+H109</f>
        <v>103159.3</v>
      </c>
      <c r="I99" s="142"/>
      <c r="J99" s="142">
        <f>K99</f>
        <v>10200</v>
      </c>
      <c r="K99" s="142">
        <f>K102+K103+K104+K105+K106</f>
        <v>10200</v>
      </c>
      <c r="L99" s="142">
        <f>L110</f>
        <v>0</v>
      </c>
      <c r="M99" s="245">
        <f t="shared" si="25"/>
        <v>37500</v>
      </c>
      <c r="N99" s="245">
        <f>N102+N103+N104+N105+N106+N107+N108+N109</f>
        <v>37500</v>
      </c>
      <c r="O99" s="245">
        <f>O110</f>
        <v>0</v>
      </c>
      <c r="P99" s="76">
        <f t="shared" si="28"/>
        <v>27300</v>
      </c>
      <c r="Q99" s="76">
        <f t="shared" si="29"/>
        <v>27300</v>
      </c>
      <c r="R99" s="76">
        <f t="shared" si="30"/>
        <v>0</v>
      </c>
      <c r="S99" s="76">
        <f>T99+U99</f>
        <v>17389.5</v>
      </c>
      <c r="T99" s="76">
        <f>T102+T103+T106+T108</f>
        <v>17389.5</v>
      </c>
      <c r="U99" s="76"/>
      <c r="V99" s="76">
        <f>W99</f>
        <v>15700</v>
      </c>
      <c r="W99" s="76">
        <f>W102+W103+W109</f>
        <v>15700</v>
      </c>
      <c r="X99" s="76"/>
      <c r="Y99" s="460"/>
    </row>
    <row r="100" spans="1:25" ht="12.75" customHeight="1">
      <c r="A100" s="31"/>
      <c r="B100" s="32"/>
      <c r="C100" s="32"/>
      <c r="D100" s="32"/>
      <c r="E100" s="40" t="s">
        <v>4</v>
      </c>
      <c r="F100" s="90"/>
      <c r="G100" s="39"/>
      <c r="H100" s="39"/>
      <c r="I100" s="39"/>
      <c r="J100" s="39"/>
      <c r="K100" s="39"/>
      <c r="L100" s="39"/>
      <c r="M100" s="246"/>
      <c r="N100" s="246"/>
      <c r="O100" s="246"/>
      <c r="P100" s="76"/>
      <c r="Q100" s="76"/>
      <c r="R100" s="76"/>
      <c r="S100" s="22"/>
      <c r="T100" s="22"/>
      <c r="U100" s="22"/>
      <c r="V100" s="22"/>
      <c r="W100" s="22"/>
      <c r="X100" s="22"/>
      <c r="Y100" s="460"/>
    </row>
    <row r="101" spans="1:25" ht="12.75" customHeight="1">
      <c r="A101" s="31"/>
      <c r="B101" s="32"/>
      <c r="C101" s="32"/>
      <c r="D101" s="32"/>
      <c r="E101" s="96" t="s">
        <v>447</v>
      </c>
      <c r="F101" s="97" t="s">
        <v>295</v>
      </c>
      <c r="G101" s="39">
        <f>H101</f>
        <v>995</v>
      </c>
      <c r="H101" s="39">
        <v>995</v>
      </c>
      <c r="I101" s="39"/>
      <c r="J101" s="39"/>
      <c r="K101" s="39"/>
      <c r="L101" s="39"/>
      <c r="M101" s="246"/>
      <c r="N101" s="246"/>
      <c r="O101" s="246"/>
      <c r="P101" s="76"/>
      <c r="Q101" s="76"/>
      <c r="R101" s="76"/>
      <c r="S101" s="22"/>
      <c r="T101" s="22"/>
      <c r="U101" s="22"/>
      <c r="V101" s="22"/>
      <c r="W101" s="22"/>
      <c r="X101" s="22"/>
      <c r="Y101" s="460"/>
    </row>
    <row r="102" spans="1:25" s="5" customFormat="1" ht="16.5" customHeight="1">
      <c r="A102" s="8"/>
      <c r="B102" s="9"/>
      <c r="C102" s="9"/>
      <c r="D102" s="35"/>
      <c r="E102" s="86" t="s">
        <v>434</v>
      </c>
      <c r="F102" s="88" t="s">
        <v>312</v>
      </c>
      <c r="G102" s="35">
        <f>H102+I102</f>
        <v>0</v>
      </c>
      <c r="H102" s="35">
        <v>0</v>
      </c>
      <c r="I102" s="43"/>
      <c r="J102" s="35">
        <f>K102</f>
        <v>3200</v>
      </c>
      <c r="K102" s="35">
        <v>3200</v>
      </c>
      <c r="L102" s="43"/>
      <c r="M102" s="246">
        <f t="shared" si="25"/>
        <v>5500</v>
      </c>
      <c r="N102" s="246">
        <v>5500</v>
      </c>
      <c r="O102" s="246"/>
      <c r="P102" s="76">
        <f t="shared" si="28"/>
        <v>2300</v>
      </c>
      <c r="Q102" s="76">
        <f t="shared" si="29"/>
        <v>2300</v>
      </c>
      <c r="R102" s="76">
        <f t="shared" si="30"/>
        <v>0</v>
      </c>
      <c r="S102" s="22">
        <f>T102</f>
        <v>5500</v>
      </c>
      <c r="T102" s="22">
        <v>5500</v>
      </c>
      <c r="U102" s="22"/>
      <c r="V102" s="22">
        <f>W102</f>
        <v>5500</v>
      </c>
      <c r="W102" s="22">
        <v>5500</v>
      </c>
      <c r="X102" s="22"/>
      <c r="Y102" s="460"/>
    </row>
    <row r="103" spans="1:25" s="5" customFormat="1" ht="15" customHeight="1">
      <c r="A103" s="8"/>
      <c r="B103" s="9"/>
      <c r="C103" s="9"/>
      <c r="D103" s="35"/>
      <c r="E103" s="42" t="s">
        <v>314</v>
      </c>
      <c r="F103" s="88" t="s">
        <v>313</v>
      </c>
      <c r="G103" s="35">
        <f>H103</f>
        <v>0</v>
      </c>
      <c r="H103" s="35">
        <v>0</v>
      </c>
      <c r="I103" s="43"/>
      <c r="J103" s="35">
        <f>K103</f>
        <v>1000</v>
      </c>
      <c r="K103" s="35">
        <v>1000</v>
      </c>
      <c r="L103" s="43"/>
      <c r="M103" s="246">
        <f>N103</f>
        <v>1000</v>
      </c>
      <c r="N103" s="246">
        <v>1000</v>
      </c>
      <c r="O103" s="246"/>
      <c r="P103" s="76">
        <f t="shared" si="28"/>
        <v>0</v>
      </c>
      <c r="Q103" s="76">
        <f t="shared" si="29"/>
        <v>0</v>
      </c>
      <c r="R103" s="76">
        <f t="shared" si="30"/>
        <v>0</v>
      </c>
      <c r="S103" s="22">
        <f>T103</f>
        <v>200</v>
      </c>
      <c r="T103" s="22">
        <v>200</v>
      </c>
      <c r="U103" s="22"/>
      <c r="V103" s="22">
        <f>W103</f>
        <v>200</v>
      </c>
      <c r="W103" s="22">
        <v>200</v>
      </c>
      <c r="X103" s="22"/>
      <c r="Y103" s="47"/>
    </row>
    <row r="104" spans="1:25" s="5" customFormat="1" ht="15" customHeight="1">
      <c r="A104" s="8"/>
      <c r="B104" s="9"/>
      <c r="C104" s="9"/>
      <c r="D104" s="35"/>
      <c r="E104" s="85" t="s">
        <v>435</v>
      </c>
      <c r="F104" s="88" t="s">
        <v>315</v>
      </c>
      <c r="G104" s="35"/>
      <c r="H104" s="35"/>
      <c r="I104" s="43"/>
      <c r="J104" s="35">
        <f>K104</f>
        <v>1950</v>
      </c>
      <c r="K104" s="35">
        <v>1950</v>
      </c>
      <c r="L104" s="43"/>
      <c r="M104" s="246">
        <f>N104</f>
        <v>21950</v>
      </c>
      <c r="N104" s="246">
        <v>21950</v>
      </c>
      <c r="O104" s="246"/>
      <c r="P104" s="76"/>
      <c r="Q104" s="76"/>
      <c r="R104" s="76"/>
      <c r="S104" s="22"/>
      <c r="T104" s="22"/>
      <c r="U104" s="22"/>
      <c r="V104" s="22"/>
      <c r="W104" s="22"/>
      <c r="X104" s="22"/>
      <c r="Y104" s="47"/>
    </row>
    <row r="105" spans="1:25" s="5" customFormat="1" ht="22.5" customHeight="1">
      <c r="A105" s="8"/>
      <c r="B105" s="9"/>
      <c r="C105" s="9"/>
      <c r="D105" s="35"/>
      <c r="E105" s="86" t="s">
        <v>427</v>
      </c>
      <c r="F105" s="88" t="s">
        <v>317</v>
      </c>
      <c r="G105" s="35">
        <f>H105+I105</f>
        <v>0</v>
      </c>
      <c r="H105" s="50">
        <v>0</v>
      </c>
      <c r="I105" s="10"/>
      <c r="J105" s="50">
        <f>K105</f>
        <v>1550</v>
      </c>
      <c r="K105" s="50">
        <v>1550</v>
      </c>
      <c r="L105" s="10"/>
      <c r="M105" s="246">
        <f t="shared" si="25"/>
        <v>1550</v>
      </c>
      <c r="N105" s="246">
        <v>1550</v>
      </c>
      <c r="O105" s="246"/>
      <c r="P105" s="76">
        <f t="shared" si="28"/>
        <v>0</v>
      </c>
      <c r="Q105" s="76">
        <f t="shared" si="29"/>
        <v>0</v>
      </c>
      <c r="R105" s="76">
        <f t="shared" si="30"/>
        <v>0</v>
      </c>
      <c r="S105" s="22">
        <v>0</v>
      </c>
      <c r="T105" s="22">
        <v>0</v>
      </c>
      <c r="U105" s="22"/>
      <c r="V105" s="22"/>
      <c r="W105" s="22"/>
      <c r="X105" s="22"/>
      <c r="Y105" s="47"/>
    </row>
    <row r="106" spans="1:25" s="5" customFormat="1" ht="22.5" customHeight="1">
      <c r="A106" s="8"/>
      <c r="B106" s="9"/>
      <c r="C106" s="9"/>
      <c r="D106" s="35"/>
      <c r="E106" s="234" t="s">
        <v>504</v>
      </c>
      <c r="F106" s="88" t="s">
        <v>505</v>
      </c>
      <c r="G106" s="35">
        <f t="shared" ref="G106:G111" si="31">H106</f>
        <v>0</v>
      </c>
      <c r="H106" s="50">
        <v>0</v>
      </c>
      <c r="I106" s="10"/>
      <c r="J106" s="50">
        <f>K106</f>
        <v>2500</v>
      </c>
      <c r="K106" s="50">
        <v>2500</v>
      </c>
      <c r="L106" s="10"/>
      <c r="M106" s="246">
        <f>N106</f>
        <v>2500</v>
      </c>
      <c r="N106" s="246">
        <v>2500</v>
      </c>
      <c r="O106" s="246"/>
      <c r="P106" s="76"/>
      <c r="Q106" s="76"/>
      <c r="R106" s="76"/>
      <c r="S106" s="22">
        <f>T106</f>
        <v>7000</v>
      </c>
      <c r="T106" s="22">
        <v>7000</v>
      </c>
      <c r="U106" s="22"/>
      <c r="V106" s="22"/>
      <c r="W106" s="22"/>
      <c r="X106" s="22"/>
      <c r="Y106" s="47"/>
    </row>
    <row r="107" spans="1:25" s="5" customFormat="1" ht="17.25" customHeight="1">
      <c r="A107" s="8"/>
      <c r="B107" s="9"/>
      <c r="C107" s="9"/>
      <c r="D107" s="35"/>
      <c r="E107" s="42" t="s">
        <v>322</v>
      </c>
      <c r="F107" s="88" t="s">
        <v>321</v>
      </c>
      <c r="G107" s="35">
        <f t="shared" si="31"/>
        <v>345</v>
      </c>
      <c r="H107" s="50">
        <v>345</v>
      </c>
      <c r="I107" s="10"/>
      <c r="J107" s="50"/>
      <c r="K107" s="50"/>
      <c r="L107" s="10"/>
      <c r="M107" s="246"/>
      <c r="N107" s="246"/>
      <c r="O107" s="246"/>
      <c r="P107" s="76"/>
      <c r="Q107" s="76"/>
      <c r="R107" s="76"/>
      <c r="S107" s="22"/>
      <c r="T107" s="22"/>
      <c r="U107" s="22"/>
      <c r="V107" s="22"/>
      <c r="W107" s="22"/>
      <c r="X107" s="22"/>
      <c r="Y107" s="47"/>
    </row>
    <row r="108" spans="1:25" s="5" customFormat="1" ht="15" customHeight="1">
      <c r="A108" s="8"/>
      <c r="B108" s="9"/>
      <c r="C108" s="9"/>
      <c r="D108" s="35"/>
      <c r="E108" s="178" t="s">
        <v>471</v>
      </c>
      <c r="F108" s="88" t="s">
        <v>329</v>
      </c>
      <c r="G108" s="35">
        <f t="shared" si="31"/>
        <v>0</v>
      </c>
      <c r="H108" s="50">
        <v>0</v>
      </c>
      <c r="I108" s="10"/>
      <c r="J108" s="50"/>
      <c r="K108" s="50"/>
      <c r="L108" s="10"/>
      <c r="M108" s="246"/>
      <c r="N108" s="246"/>
      <c r="O108" s="246"/>
      <c r="P108" s="76"/>
      <c r="Q108" s="76"/>
      <c r="R108" s="76"/>
      <c r="S108" s="22">
        <f>T108</f>
        <v>4689.5</v>
      </c>
      <c r="T108" s="22">
        <v>4689.5</v>
      </c>
      <c r="U108" s="22"/>
      <c r="V108" s="22"/>
      <c r="W108" s="22"/>
      <c r="X108" s="22"/>
      <c r="Y108" s="47"/>
    </row>
    <row r="109" spans="1:25" s="5" customFormat="1" ht="15" customHeight="1">
      <c r="A109" s="8"/>
      <c r="B109" s="9"/>
      <c r="C109" s="9"/>
      <c r="D109" s="35"/>
      <c r="E109" s="42" t="s">
        <v>330</v>
      </c>
      <c r="F109" s="88" t="s">
        <v>331</v>
      </c>
      <c r="G109" s="35">
        <f t="shared" si="31"/>
        <v>101819.3</v>
      </c>
      <c r="H109" s="50">
        <v>101819.3</v>
      </c>
      <c r="I109" s="10"/>
      <c r="J109" s="50"/>
      <c r="K109" s="50"/>
      <c r="L109" s="10"/>
      <c r="M109" s="246">
        <f>N109</f>
        <v>5000</v>
      </c>
      <c r="N109" s="246">
        <v>5000</v>
      </c>
      <c r="O109" s="246"/>
      <c r="P109" s="76">
        <f>Q109</f>
        <v>5000</v>
      </c>
      <c r="Q109" s="76">
        <f>N109-J109</f>
        <v>5000</v>
      </c>
      <c r="R109" s="76"/>
      <c r="S109" s="22"/>
      <c r="T109" s="22"/>
      <c r="U109" s="22"/>
      <c r="V109" s="22">
        <f>W109</f>
        <v>10000</v>
      </c>
      <c r="W109" s="22">
        <v>10000</v>
      </c>
      <c r="X109" s="22"/>
      <c r="Y109" s="47"/>
    </row>
    <row r="110" spans="1:25" s="5" customFormat="1" ht="15.75" customHeight="1">
      <c r="A110" s="8"/>
      <c r="B110" s="9"/>
      <c r="C110" s="9"/>
      <c r="D110" s="35"/>
      <c r="E110" s="42" t="s">
        <v>340</v>
      </c>
      <c r="F110" s="88" t="s">
        <v>339</v>
      </c>
      <c r="G110" s="35">
        <f t="shared" si="31"/>
        <v>0</v>
      </c>
      <c r="H110" s="50">
        <v>0</v>
      </c>
      <c r="I110" s="10"/>
      <c r="J110" s="50">
        <f>L110</f>
        <v>0</v>
      </c>
      <c r="K110" s="50"/>
      <c r="L110" s="50">
        <v>0</v>
      </c>
      <c r="M110" s="246">
        <f>O110</f>
        <v>0</v>
      </c>
      <c r="N110" s="246"/>
      <c r="O110" s="246"/>
      <c r="P110" s="76">
        <f>M110-J110</f>
        <v>0</v>
      </c>
      <c r="Q110" s="76">
        <f>N110-K110</f>
        <v>0</v>
      </c>
      <c r="R110" s="76">
        <f>O110-L110</f>
        <v>0</v>
      </c>
      <c r="S110" s="22"/>
      <c r="T110" s="22"/>
      <c r="U110" s="22"/>
      <c r="V110" s="22"/>
      <c r="W110" s="22"/>
      <c r="X110" s="22"/>
      <c r="Y110" s="47"/>
    </row>
    <row r="111" spans="1:25" s="176" customFormat="1" ht="18.75" customHeight="1">
      <c r="A111" s="170">
        <v>2424</v>
      </c>
      <c r="B111" s="171" t="s">
        <v>197</v>
      </c>
      <c r="C111" s="172">
        <v>2</v>
      </c>
      <c r="D111" s="171">
        <v>4</v>
      </c>
      <c r="E111" s="177" t="s">
        <v>470</v>
      </c>
      <c r="F111" s="171"/>
      <c r="G111" s="215">
        <f t="shared" si="31"/>
        <v>687.4</v>
      </c>
      <c r="H111" s="216">
        <f>H113</f>
        <v>687.4</v>
      </c>
      <c r="I111" s="174"/>
      <c r="J111" s="173">
        <f>J113+J114</f>
        <v>1000</v>
      </c>
      <c r="K111" s="173">
        <f>K113</f>
        <v>1000</v>
      </c>
      <c r="L111" s="174">
        <f>L114</f>
        <v>0</v>
      </c>
      <c r="M111" s="247">
        <f>O111+N111</f>
        <v>126000</v>
      </c>
      <c r="N111" s="247">
        <f>N113</f>
        <v>1000</v>
      </c>
      <c r="O111" s="247">
        <f>O114+O115</f>
        <v>125000</v>
      </c>
      <c r="P111" s="175"/>
      <c r="Q111" s="175"/>
      <c r="R111" s="175"/>
      <c r="S111" s="16">
        <f>T111+U111</f>
        <v>633000</v>
      </c>
      <c r="T111" s="16">
        <f>T113</f>
        <v>3000</v>
      </c>
      <c r="U111" s="16">
        <f>U115</f>
        <v>630000</v>
      </c>
      <c r="V111" s="175">
        <f>W111+X111</f>
        <v>33000</v>
      </c>
      <c r="W111" s="175">
        <f>W113</f>
        <v>3000</v>
      </c>
      <c r="X111" s="175">
        <f>X113+X114+X115</f>
        <v>30000</v>
      </c>
      <c r="Y111" s="220"/>
    </row>
    <row r="112" spans="1:25" s="5" customFormat="1" ht="16.5" customHeight="1">
      <c r="A112" s="8"/>
      <c r="B112" s="9"/>
      <c r="C112" s="9"/>
      <c r="D112" s="35"/>
      <c r="E112" s="42" t="s">
        <v>4</v>
      </c>
      <c r="F112" s="88"/>
      <c r="G112" s="35"/>
      <c r="H112" s="50"/>
      <c r="I112" s="10"/>
      <c r="J112" s="50"/>
      <c r="K112" s="50"/>
      <c r="L112" s="10"/>
      <c r="M112" s="246"/>
      <c r="N112" s="246"/>
      <c r="O112" s="246"/>
      <c r="P112" s="76"/>
      <c r="Q112" s="76"/>
      <c r="R112" s="76"/>
      <c r="S112" s="22"/>
      <c r="T112" s="22"/>
      <c r="U112" s="22"/>
      <c r="V112" s="22"/>
      <c r="W112" s="22"/>
      <c r="X112" s="22"/>
      <c r="Y112" s="221"/>
    </row>
    <row r="113" spans="1:25" s="5" customFormat="1" ht="22.5" customHeight="1">
      <c r="A113" s="8"/>
      <c r="B113" s="9"/>
      <c r="C113" s="9"/>
      <c r="D113" s="35"/>
      <c r="E113" s="86" t="s">
        <v>427</v>
      </c>
      <c r="F113" s="88" t="s">
        <v>317</v>
      </c>
      <c r="G113" s="35">
        <f>H113</f>
        <v>687.4</v>
      </c>
      <c r="H113" s="50">
        <v>687.4</v>
      </c>
      <c r="I113" s="10"/>
      <c r="J113" s="50">
        <f>K113</f>
        <v>1000</v>
      </c>
      <c r="K113" s="50">
        <v>1000</v>
      </c>
      <c r="L113" s="50">
        <v>0</v>
      </c>
      <c r="M113" s="246">
        <f>N113</f>
        <v>1000</v>
      </c>
      <c r="N113" s="246">
        <v>1000</v>
      </c>
      <c r="O113" s="246"/>
      <c r="P113" s="76"/>
      <c r="Q113" s="76"/>
      <c r="R113" s="76"/>
      <c r="S113" s="22">
        <f>T113</f>
        <v>3000</v>
      </c>
      <c r="T113" s="22">
        <v>3000</v>
      </c>
      <c r="U113" s="22">
        <v>0</v>
      </c>
      <c r="V113" s="22">
        <f>W113</f>
        <v>3000</v>
      </c>
      <c r="W113" s="22">
        <v>3000</v>
      </c>
      <c r="X113" s="22">
        <v>0</v>
      </c>
      <c r="Y113" s="221"/>
    </row>
    <row r="114" spans="1:25" s="5" customFormat="1" ht="15" customHeight="1">
      <c r="A114" s="8"/>
      <c r="B114" s="9"/>
      <c r="C114" s="9"/>
      <c r="D114" s="35"/>
      <c r="E114" s="96" t="s">
        <v>446</v>
      </c>
      <c r="F114" s="97" t="s">
        <v>337</v>
      </c>
      <c r="G114" s="35">
        <f>I114</f>
        <v>0</v>
      </c>
      <c r="H114" s="50"/>
      <c r="I114" s="10">
        <v>0</v>
      </c>
      <c r="J114" s="50">
        <f>L114</f>
        <v>0</v>
      </c>
      <c r="K114" s="50">
        <v>0</v>
      </c>
      <c r="L114" s="10">
        <v>0</v>
      </c>
      <c r="M114" s="246">
        <f>O114</f>
        <v>0</v>
      </c>
      <c r="N114" s="246"/>
      <c r="O114" s="246">
        <v>0</v>
      </c>
      <c r="P114" s="76"/>
      <c r="Q114" s="76"/>
      <c r="R114" s="76"/>
      <c r="S114" s="22"/>
      <c r="T114" s="22"/>
      <c r="U114" s="22"/>
      <c r="V114" s="22">
        <f>X114</f>
        <v>0</v>
      </c>
      <c r="W114" s="22"/>
      <c r="X114" s="22">
        <v>0</v>
      </c>
      <c r="Y114" s="221"/>
    </row>
    <row r="115" spans="1:25" s="5" customFormat="1" ht="17.25" customHeight="1">
      <c r="A115" s="8"/>
      <c r="B115" s="9"/>
      <c r="C115" s="9"/>
      <c r="D115" s="35"/>
      <c r="E115" s="42" t="s">
        <v>340</v>
      </c>
      <c r="F115" s="88" t="s">
        <v>339</v>
      </c>
      <c r="G115" s="35">
        <f>I115</f>
        <v>0</v>
      </c>
      <c r="H115" s="50"/>
      <c r="I115" s="10">
        <v>0</v>
      </c>
      <c r="J115" s="50"/>
      <c r="K115" s="50"/>
      <c r="L115" s="10"/>
      <c r="M115" s="246">
        <f>O115</f>
        <v>125000</v>
      </c>
      <c r="N115" s="246"/>
      <c r="O115" s="246">
        <v>125000</v>
      </c>
      <c r="P115" s="76"/>
      <c r="Q115" s="76"/>
      <c r="R115" s="76"/>
      <c r="S115" s="22">
        <f>U115</f>
        <v>630000</v>
      </c>
      <c r="T115" s="22"/>
      <c r="U115" s="22">
        <v>630000</v>
      </c>
      <c r="V115" s="22">
        <f>X115</f>
        <v>30000</v>
      </c>
      <c r="W115" s="22"/>
      <c r="X115" s="22">
        <v>30000</v>
      </c>
      <c r="Y115" s="222"/>
    </row>
    <row r="116" spans="1:25" s="77" customFormat="1" ht="21.75" customHeight="1">
      <c r="A116" s="298" t="s">
        <v>200</v>
      </c>
      <c r="B116" s="299" t="s">
        <v>197</v>
      </c>
      <c r="C116" s="299" t="s">
        <v>184</v>
      </c>
      <c r="D116" s="300" t="s">
        <v>171</v>
      </c>
      <c r="E116" s="292" t="s">
        <v>201</v>
      </c>
      <c r="F116" s="301"/>
      <c r="G116" s="302">
        <f>H116+I116</f>
        <v>1340184.8499999999</v>
      </c>
      <c r="H116" s="302">
        <f>H118+H130</f>
        <v>2407.65</v>
      </c>
      <c r="I116" s="302">
        <f>I118+I130</f>
        <v>1337777.2</v>
      </c>
      <c r="J116" s="302">
        <f>K116+L116</f>
        <v>115250</v>
      </c>
      <c r="K116" s="302">
        <f>K118+K130</f>
        <v>75250</v>
      </c>
      <c r="L116" s="302">
        <f>L118+L130</f>
        <v>40000</v>
      </c>
      <c r="M116" s="295">
        <f t="shared" si="25"/>
        <v>2871380.78</v>
      </c>
      <c r="N116" s="295">
        <f>N118+N130</f>
        <v>125250</v>
      </c>
      <c r="O116" s="295">
        <f>O118</f>
        <v>2746130.78</v>
      </c>
      <c r="P116" s="296">
        <f>M116-J116</f>
        <v>2756130.78</v>
      </c>
      <c r="Q116" s="296">
        <f>N116-K116</f>
        <v>50000</v>
      </c>
      <c r="R116" s="296">
        <f>O116-L116</f>
        <v>2706130.78</v>
      </c>
      <c r="S116" s="296">
        <f>T116+U116</f>
        <v>250200</v>
      </c>
      <c r="T116" s="296">
        <f>T118+T130</f>
        <v>150200</v>
      </c>
      <c r="U116" s="296">
        <f>U118</f>
        <v>100000</v>
      </c>
      <c r="V116" s="296">
        <f>W116+X116</f>
        <v>291200</v>
      </c>
      <c r="W116" s="296">
        <f>W118+W130</f>
        <v>215200</v>
      </c>
      <c r="X116" s="296">
        <f>X118+X132</f>
        <v>76000</v>
      </c>
      <c r="Y116" s="451" t="s">
        <v>490</v>
      </c>
    </row>
    <row r="117" spans="1:25" ht="12.75" customHeight="1">
      <c r="A117" s="17"/>
      <c r="B117" s="19"/>
      <c r="C117" s="19"/>
      <c r="D117" s="39"/>
      <c r="E117" s="40" t="s">
        <v>176</v>
      </c>
      <c r="F117" s="90"/>
      <c r="G117" s="39"/>
      <c r="H117" s="39"/>
      <c r="I117" s="39"/>
      <c r="J117" s="39"/>
      <c r="K117" s="39"/>
      <c r="L117" s="39"/>
      <c r="M117" s="246"/>
      <c r="N117" s="246"/>
      <c r="O117" s="246"/>
      <c r="P117" s="76"/>
      <c r="Q117" s="76"/>
      <c r="R117" s="76"/>
      <c r="S117" s="22"/>
      <c r="T117" s="22"/>
      <c r="U117" s="22"/>
      <c r="V117" s="22"/>
      <c r="W117" s="22"/>
      <c r="X117" s="22"/>
      <c r="Y117" s="452"/>
    </row>
    <row r="118" spans="1:25" s="77" customFormat="1" ht="21" customHeight="1">
      <c r="A118" s="133" t="s">
        <v>202</v>
      </c>
      <c r="B118" s="134" t="s">
        <v>197</v>
      </c>
      <c r="C118" s="134" t="s">
        <v>184</v>
      </c>
      <c r="D118" s="134" t="s">
        <v>174</v>
      </c>
      <c r="E118" s="135" t="s">
        <v>203</v>
      </c>
      <c r="F118" s="136"/>
      <c r="G118" s="137">
        <f t="shared" ref="G118:L118" si="32">G120</f>
        <v>1340184.8499999999</v>
      </c>
      <c r="H118" s="137">
        <f t="shared" si="32"/>
        <v>2407.65</v>
      </c>
      <c r="I118" s="137">
        <f t="shared" si="32"/>
        <v>1337777.2</v>
      </c>
      <c r="J118" s="137">
        <f t="shared" si="32"/>
        <v>100000</v>
      </c>
      <c r="K118" s="137">
        <f t="shared" si="32"/>
        <v>60000</v>
      </c>
      <c r="L118" s="137">
        <f t="shared" si="32"/>
        <v>40000</v>
      </c>
      <c r="M118" s="245">
        <f t="shared" si="25"/>
        <v>2846130.78</v>
      </c>
      <c r="N118" s="245">
        <f>N120</f>
        <v>100000</v>
      </c>
      <c r="O118" s="245">
        <f>O124</f>
        <v>2746130.78</v>
      </c>
      <c r="P118" s="76">
        <f>M118-J118</f>
        <v>2746130.78</v>
      </c>
      <c r="Q118" s="76">
        <f>N118-K118</f>
        <v>40000</v>
      </c>
      <c r="R118" s="76">
        <f>O118-L118</f>
        <v>2706130.78</v>
      </c>
      <c r="S118" s="76">
        <f>T118+U118</f>
        <v>220000</v>
      </c>
      <c r="T118" s="76">
        <f>T123</f>
        <v>120000</v>
      </c>
      <c r="U118" s="76">
        <f>U124</f>
        <v>100000</v>
      </c>
      <c r="V118" s="76">
        <f>W118+X118</f>
        <v>256000</v>
      </c>
      <c r="W118" s="76">
        <f>W120</f>
        <v>180000</v>
      </c>
      <c r="X118" s="76">
        <f>X124</f>
        <v>76000</v>
      </c>
      <c r="Y118" s="452"/>
    </row>
    <row r="119" spans="1:25" ht="12.75" customHeight="1">
      <c r="A119" s="17"/>
      <c r="B119" s="19"/>
      <c r="C119" s="19"/>
      <c r="D119" s="39"/>
      <c r="E119" s="40" t="s">
        <v>4</v>
      </c>
      <c r="F119" s="90"/>
      <c r="G119" s="39"/>
      <c r="H119" s="39"/>
      <c r="I119" s="39"/>
      <c r="J119" s="39"/>
      <c r="K119" s="39"/>
      <c r="L119" s="39"/>
      <c r="M119" s="246"/>
      <c r="N119" s="246"/>
      <c r="O119" s="246"/>
      <c r="P119" s="76"/>
      <c r="Q119" s="76"/>
      <c r="R119" s="76"/>
      <c r="S119" s="22"/>
      <c r="T119" s="22"/>
      <c r="U119" s="22"/>
      <c r="V119" s="22"/>
      <c r="W119" s="22"/>
      <c r="X119" s="22"/>
      <c r="Y119" s="453"/>
    </row>
    <row r="120" spans="1:25" s="77" customFormat="1" ht="25.5" customHeight="1">
      <c r="A120" s="145"/>
      <c r="B120" s="75"/>
      <c r="C120" s="75"/>
      <c r="D120" s="137"/>
      <c r="E120" s="144" t="s">
        <v>378</v>
      </c>
      <c r="F120" s="146"/>
      <c r="G120" s="147">
        <f t="shared" ref="G120:G130" si="33">H120+I120</f>
        <v>1340184.8499999999</v>
      </c>
      <c r="H120" s="147">
        <f>H121+H122+H123</f>
        <v>2407.65</v>
      </c>
      <c r="I120" s="147">
        <f>I124</f>
        <v>1337777.2</v>
      </c>
      <c r="J120" s="147">
        <f>K120+L120</f>
        <v>100000</v>
      </c>
      <c r="K120" s="147">
        <f>K123</f>
        <v>60000</v>
      </c>
      <c r="L120" s="147">
        <f>L124</f>
        <v>40000</v>
      </c>
      <c r="M120" s="245">
        <f t="shared" si="25"/>
        <v>100000</v>
      </c>
      <c r="N120" s="245">
        <f>N123</f>
        <v>100000</v>
      </c>
      <c r="O120" s="245"/>
      <c r="P120" s="76">
        <f t="shared" ref="P120:R123" si="34">M120-J120</f>
        <v>0</v>
      </c>
      <c r="Q120" s="76">
        <f t="shared" si="34"/>
        <v>40000</v>
      </c>
      <c r="R120" s="76">
        <f t="shared" si="34"/>
        <v>-40000</v>
      </c>
      <c r="S120" s="76">
        <f>S123</f>
        <v>120000</v>
      </c>
      <c r="T120" s="76">
        <f>T123</f>
        <v>120000</v>
      </c>
      <c r="U120" s="76"/>
      <c r="V120" s="76">
        <f>W120</f>
        <v>180000</v>
      </c>
      <c r="W120" s="76">
        <f>W123</f>
        <v>180000</v>
      </c>
      <c r="X120" s="76"/>
      <c r="Y120" s="138"/>
    </row>
    <row r="121" spans="1:25" s="77" customFormat="1" ht="16.5" customHeight="1">
      <c r="A121" s="145"/>
      <c r="B121" s="75"/>
      <c r="C121" s="75"/>
      <c r="D121" s="137"/>
      <c r="E121" s="96" t="s">
        <v>447</v>
      </c>
      <c r="F121" s="97" t="s">
        <v>295</v>
      </c>
      <c r="G121" s="35">
        <f>H121</f>
        <v>995</v>
      </c>
      <c r="H121" s="35">
        <v>995</v>
      </c>
      <c r="I121" s="147"/>
      <c r="J121" s="147"/>
      <c r="K121" s="147"/>
      <c r="L121" s="147"/>
      <c r="M121" s="245"/>
      <c r="N121" s="245"/>
      <c r="O121" s="245"/>
      <c r="P121" s="76"/>
      <c r="Q121" s="76"/>
      <c r="R121" s="76"/>
      <c r="S121" s="76"/>
      <c r="T121" s="76"/>
      <c r="U121" s="76"/>
      <c r="V121" s="76"/>
      <c r="W121" s="76"/>
      <c r="X121" s="76"/>
      <c r="Y121" s="138"/>
    </row>
    <row r="122" spans="1:25" s="77" customFormat="1" ht="16.5" customHeight="1">
      <c r="A122" s="145"/>
      <c r="B122" s="75"/>
      <c r="C122" s="75"/>
      <c r="D122" s="137"/>
      <c r="E122" s="42" t="s">
        <v>314</v>
      </c>
      <c r="F122" s="88" t="s">
        <v>313</v>
      </c>
      <c r="G122" s="35">
        <f>H122</f>
        <v>100</v>
      </c>
      <c r="H122" s="35">
        <v>100</v>
      </c>
      <c r="I122" s="147"/>
      <c r="J122" s="147"/>
      <c r="K122" s="147"/>
      <c r="L122" s="147"/>
      <c r="M122" s="245"/>
      <c r="N122" s="245"/>
      <c r="O122" s="245"/>
      <c r="P122" s="76"/>
      <c r="Q122" s="76"/>
      <c r="R122" s="76"/>
      <c r="S122" s="76"/>
      <c r="T122" s="76"/>
      <c r="U122" s="76"/>
      <c r="V122" s="76"/>
      <c r="W122" s="76"/>
      <c r="X122" s="76"/>
      <c r="Y122" s="138"/>
    </row>
    <row r="123" spans="1:25" s="5" customFormat="1" ht="18.75" customHeight="1">
      <c r="A123" s="8"/>
      <c r="B123" s="9"/>
      <c r="C123" s="9"/>
      <c r="D123" s="35"/>
      <c r="E123" s="42" t="s">
        <v>316</v>
      </c>
      <c r="F123" s="88" t="s">
        <v>315</v>
      </c>
      <c r="G123" s="10">
        <f t="shared" si="33"/>
        <v>1312.65</v>
      </c>
      <c r="H123" s="10">
        <v>1312.65</v>
      </c>
      <c r="I123" s="10"/>
      <c r="J123" s="50">
        <f>K123</f>
        <v>60000</v>
      </c>
      <c r="K123" s="50">
        <v>60000</v>
      </c>
      <c r="L123" s="10"/>
      <c r="M123" s="246">
        <f t="shared" si="25"/>
        <v>100000</v>
      </c>
      <c r="N123" s="246">
        <v>100000</v>
      </c>
      <c r="O123" s="246"/>
      <c r="P123" s="22">
        <f t="shared" si="34"/>
        <v>40000</v>
      </c>
      <c r="Q123" s="22">
        <f t="shared" si="34"/>
        <v>40000</v>
      </c>
      <c r="R123" s="76">
        <f t="shared" si="34"/>
        <v>0</v>
      </c>
      <c r="S123" s="22">
        <f>T123</f>
        <v>120000</v>
      </c>
      <c r="T123" s="22">
        <v>120000</v>
      </c>
      <c r="U123" s="22"/>
      <c r="V123" s="22">
        <f>W123</f>
        <v>180000</v>
      </c>
      <c r="W123" s="22">
        <v>180000</v>
      </c>
      <c r="X123" s="22"/>
      <c r="Y123" s="226"/>
    </row>
    <row r="124" spans="1:25" s="77" customFormat="1" ht="21" customHeight="1">
      <c r="A124" s="145"/>
      <c r="B124" s="75"/>
      <c r="C124" s="75"/>
      <c r="D124" s="137"/>
      <c r="E124" s="144" t="s">
        <v>379</v>
      </c>
      <c r="F124" s="146"/>
      <c r="G124" s="137">
        <f>I124</f>
        <v>1337777.2</v>
      </c>
      <c r="H124" s="147"/>
      <c r="I124" s="147">
        <f>I125+I126+I128+I129</f>
        <v>1337777.2</v>
      </c>
      <c r="J124" s="147">
        <f>L124</f>
        <v>40000</v>
      </c>
      <c r="K124" s="147"/>
      <c r="L124" s="147">
        <f>L126+L128+L129</f>
        <v>40000</v>
      </c>
      <c r="M124" s="245">
        <f t="shared" si="25"/>
        <v>2746130.78</v>
      </c>
      <c r="N124" s="245"/>
      <c r="O124" s="245">
        <f>O126+O127</f>
        <v>2746130.78</v>
      </c>
      <c r="P124" s="76">
        <f t="shared" ref="P124:P132" si="35">M124-J124</f>
        <v>2706130.78</v>
      </c>
      <c r="Q124" s="76">
        <f t="shared" ref="Q124:Q132" si="36">N124-K124</f>
        <v>0</v>
      </c>
      <c r="R124" s="76">
        <f t="shared" ref="R124:R132" si="37">O124-L124</f>
        <v>2706130.78</v>
      </c>
      <c r="S124" s="76">
        <f>U124</f>
        <v>100000</v>
      </c>
      <c r="T124" s="76"/>
      <c r="U124" s="76">
        <f>U126</f>
        <v>100000</v>
      </c>
      <c r="V124" s="76">
        <f>X124</f>
        <v>76000</v>
      </c>
      <c r="W124" s="76"/>
      <c r="X124" s="76">
        <f>X126</f>
        <v>76000</v>
      </c>
      <c r="Y124" s="138"/>
    </row>
    <row r="125" spans="1:25" s="77" customFormat="1" ht="17.25" customHeight="1">
      <c r="A125" s="145"/>
      <c r="B125" s="75"/>
      <c r="C125" s="75"/>
      <c r="D125" s="137"/>
      <c r="E125" s="96" t="s">
        <v>446</v>
      </c>
      <c r="F125" s="97" t="s">
        <v>337</v>
      </c>
      <c r="G125" s="35">
        <f>I125</f>
        <v>0</v>
      </c>
      <c r="H125" s="147"/>
      <c r="I125" s="35">
        <v>0</v>
      </c>
      <c r="J125" s="147"/>
      <c r="K125" s="147"/>
      <c r="L125" s="147"/>
      <c r="M125" s="245"/>
      <c r="N125" s="245"/>
      <c r="O125" s="245"/>
      <c r="P125" s="76"/>
      <c r="Q125" s="76"/>
      <c r="R125" s="76"/>
      <c r="S125" s="76"/>
      <c r="T125" s="76"/>
      <c r="U125" s="76"/>
      <c r="V125" s="76"/>
      <c r="W125" s="76"/>
      <c r="X125" s="76"/>
      <c r="Y125" s="138"/>
    </row>
    <row r="126" spans="1:25" s="5" customFormat="1" ht="20.25" customHeight="1">
      <c r="A126" s="8"/>
      <c r="B126" s="9"/>
      <c r="C126" s="9"/>
      <c r="D126" s="35"/>
      <c r="E126" s="42" t="s">
        <v>340</v>
      </c>
      <c r="F126" s="88" t="s">
        <v>339</v>
      </c>
      <c r="G126" s="10">
        <f t="shared" si="33"/>
        <v>1325587.2</v>
      </c>
      <c r="H126" s="10"/>
      <c r="I126" s="10">
        <v>1325587.2</v>
      </c>
      <c r="J126" s="50">
        <f>L126</f>
        <v>40000</v>
      </c>
      <c r="K126" s="50"/>
      <c r="L126" s="50">
        <v>40000</v>
      </c>
      <c r="M126" s="246">
        <f t="shared" si="25"/>
        <v>2296130.7799999998</v>
      </c>
      <c r="N126" s="246">
        <v>0</v>
      </c>
      <c r="O126" s="246">
        <v>2296130.7799999998</v>
      </c>
      <c r="P126" s="76">
        <f t="shared" si="35"/>
        <v>2256130.7799999998</v>
      </c>
      <c r="Q126" s="76">
        <f t="shared" si="36"/>
        <v>0</v>
      </c>
      <c r="R126" s="76">
        <f t="shared" si="37"/>
        <v>2256130.7799999998</v>
      </c>
      <c r="S126" s="22">
        <f>U126</f>
        <v>100000</v>
      </c>
      <c r="T126" s="22"/>
      <c r="U126" s="22">
        <v>100000</v>
      </c>
      <c r="V126" s="22">
        <f>X126</f>
        <v>76000</v>
      </c>
      <c r="W126" s="22"/>
      <c r="X126" s="22">
        <v>76000</v>
      </c>
      <c r="Y126" s="47"/>
    </row>
    <row r="127" spans="1:25" s="5" customFormat="1" ht="20.25" customHeight="1">
      <c r="A127" s="8"/>
      <c r="B127" s="9"/>
      <c r="C127" s="9"/>
      <c r="D127" s="35"/>
      <c r="E127" s="194" t="s">
        <v>528</v>
      </c>
      <c r="F127" s="88" t="s">
        <v>341</v>
      </c>
      <c r="G127" s="10"/>
      <c r="H127" s="10"/>
      <c r="I127" s="10"/>
      <c r="J127" s="50"/>
      <c r="K127" s="50"/>
      <c r="L127" s="50"/>
      <c r="M127" s="246">
        <f>O127</f>
        <v>450000</v>
      </c>
      <c r="N127" s="246"/>
      <c r="O127" s="246">
        <v>450000</v>
      </c>
      <c r="P127" s="76"/>
      <c r="Q127" s="76"/>
      <c r="R127" s="76"/>
      <c r="S127" s="22"/>
      <c r="T127" s="22"/>
      <c r="U127" s="22"/>
      <c r="V127" s="22"/>
      <c r="W127" s="22"/>
      <c r="X127" s="22"/>
      <c r="Y127" s="47"/>
    </row>
    <row r="128" spans="1:25" s="5" customFormat="1" ht="20.25" customHeight="1">
      <c r="A128" s="8"/>
      <c r="B128" s="9"/>
      <c r="C128" s="9"/>
      <c r="D128" s="35"/>
      <c r="E128" s="86" t="s">
        <v>437</v>
      </c>
      <c r="F128" s="88" t="s">
        <v>346</v>
      </c>
      <c r="G128" s="10">
        <f>I128</f>
        <v>600</v>
      </c>
      <c r="H128" s="10"/>
      <c r="I128" s="10">
        <v>600</v>
      </c>
      <c r="J128" s="50"/>
      <c r="K128" s="50"/>
      <c r="L128" s="50"/>
      <c r="M128" s="246"/>
      <c r="N128" s="246"/>
      <c r="O128" s="246"/>
      <c r="P128" s="76"/>
      <c r="Q128" s="76"/>
      <c r="R128" s="76"/>
      <c r="S128" s="22"/>
      <c r="T128" s="22"/>
      <c r="U128" s="22"/>
      <c r="V128" s="22"/>
      <c r="W128" s="22"/>
      <c r="X128" s="22"/>
      <c r="Y128" s="47"/>
    </row>
    <row r="129" spans="1:25" s="5" customFormat="1" ht="16.5" customHeight="1">
      <c r="A129" s="8"/>
      <c r="B129" s="9"/>
      <c r="C129" s="9"/>
      <c r="D129" s="35"/>
      <c r="E129" s="92" t="s">
        <v>348</v>
      </c>
      <c r="F129" s="88" t="s">
        <v>347</v>
      </c>
      <c r="G129" s="50">
        <f t="shared" si="33"/>
        <v>11590</v>
      </c>
      <c r="H129" s="10"/>
      <c r="I129" s="50">
        <v>11590</v>
      </c>
      <c r="J129" s="10">
        <f>L129</f>
        <v>0</v>
      </c>
      <c r="K129" s="10"/>
      <c r="L129" s="10">
        <v>0</v>
      </c>
      <c r="M129" s="246">
        <f t="shared" si="25"/>
        <v>0</v>
      </c>
      <c r="N129" s="246"/>
      <c r="O129" s="246">
        <v>0</v>
      </c>
      <c r="P129" s="76">
        <f t="shared" si="35"/>
        <v>0</v>
      </c>
      <c r="Q129" s="76">
        <f t="shared" si="36"/>
        <v>0</v>
      </c>
      <c r="R129" s="76">
        <f t="shared" si="37"/>
        <v>0</v>
      </c>
      <c r="S129" s="22"/>
      <c r="T129" s="22"/>
      <c r="U129" s="22"/>
      <c r="V129" s="22"/>
      <c r="W129" s="22"/>
      <c r="X129" s="22"/>
      <c r="Y129" s="47"/>
    </row>
    <row r="130" spans="1:25" s="77" customFormat="1" ht="20.25" customHeight="1">
      <c r="A130" s="133" t="s">
        <v>204</v>
      </c>
      <c r="B130" s="134" t="s">
        <v>197</v>
      </c>
      <c r="C130" s="134" t="s">
        <v>184</v>
      </c>
      <c r="D130" s="134" t="s">
        <v>184</v>
      </c>
      <c r="E130" s="135" t="s">
        <v>205</v>
      </c>
      <c r="F130" s="136"/>
      <c r="G130" s="137">
        <f t="shared" si="33"/>
        <v>0</v>
      </c>
      <c r="H130" s="137">
        <f>H132</f>
        <v>0</v>
      </c>
      <c r="I130" s="137">
        <f>I132</f>
        <v>0</v>
      </c>
      <c r="J130" s="137">
        <f>J132</f>
        <v>15250</v>
      </c>
      <c r="K130" s="137">
        <f>K132</f>
        <v>15250</v>
      </c>
      <c r="L130" s="137">
        <f>L132</f>
        <v>0</v>
      </c>
      <c r="M130" s="245">
        <f t="shared" si="25"/>
        <v>25250</v>
      </c>
      <c r="N130" s="245">
        <f>N132</f>
        <v>25250</v>
      </c>
      <c r="O130" s="245"/>
      <c r="P130" s="76">
        <f t="shared" si="35"/>
        <v>10000</v>
      </c>
      <c r="Q130" s="76">
        <f t="shared" si="36"/>
        <v>10000</v>
      </c>
      <c r="R130" s="76">
        <f t="shared" si="37"/>
        <v>0</v>
      </c>
      <c r="S130" s="76">
        <f>T130</f>
        <v>30200</v>
      </c>
      <c r="T130" s="76">
        <f>T132</f>
        <v>30200</v>
      </c>
      <c r="U130" s="76">
        <f>U135</f>
        <v>0</v>
      </c>
      <c r="V130" s="76">
        <f>W130</f>
        <v>35200</v>
      </c>
      <c r="W130" s="76">
        <f>W132</f>
        <v>35200</v>
      </c>
      <c r="X130" s="76"/>
      <c r="Y130" s="138"/>
    </row>
    <row r="131" spans="1:25" ht="12.75" customHeight="1">
      <c r="A131" s="17"/>
      <c r="B131" s="19"/>
      <c r="C131" s="19"/>
      <c r="D131" s="39"/>
      <c r="E131" s="40" t="s">
        <v>4</v>
      </c>
      <c r="F131" s="90"/>
      <c r="G131" s="39"/>
      <c r="H131" s="39"/>
      <c r="I131" s="39"/>
      <c r="J131" s="39"/>
      <c r="K131" s="39"/>
      <c r="L131" s="39"/>
      <c r="M131" s="246"/>
      <c r="N131" s="246"/>
      <c r="O131" s="246"/>
      <c r="P131" s="76"/>
      <c r="Q131" s="76"/>
      <c r="R131" s="76"/>
      <c r="S131" s="22"/>
      <c r="T131" s="22"/>
      <c r="U131" s="22"/>
      <c r="V131" s="22"/>
      <c r="W131" s="22"/>
      <c r="X131" s="22"/>
      <c r="Y131" s="48"/>
    </row>
    <row r="132" spans="1:25" s="77" customFormat="1" ht="21" customHeight="1">
      <c r="A132" s="145"/>
      <c r="B132" s="75"/>
      <c r="C132" s="75"/>
      <c r="D132" s="137"/>
      <c r="E132" s="144" t="s">
        <v>443</v>
      </c>
      <c r="F132" s="146"/>
      <c r="G132" s="147">
        <f>H132+I132</f>
        <v>0</v>
      </c>
      <c r="H132" s="147">
        <f>H134</f>
        <v>0</v>
      </c>
      <c r="I132" s="147">
        <f>I135</f>
        <v>0</v>
      </c>
      <c r="J132" s="147">
        <f>K132+L132</f>
        <v>15250</v>
      </c>
      <c r="K132" s="147">
        <f>K133+K134</f>
        <v>15250</v>
      </c>
      <c r="L132" s="147">
        <f>L135</f>
        <v>0</v>
      </c>
      <c r="M132" s="245">
        <f t="shared" si="25"/>
        <v>25250</v>
      </c>
      <c r="N132" s="245">
        <f>N133+N134</f>
        <v>25250</v>
      </c>
      <c r="O132" s="245"/>
      <c r="P132" s="76">
        <f t="shared" si="35"/>
        <v>10000</v>
      </c>
      <c r="Q132" s="76">
        <f t="shared" si="36"/>
        <v>10000</v>
      </c>
      <c r="R132" s="76">
        <f t="shared" si="37"/>
        <v>0</v>
      </c>
      <c r="S132" s="76">
        <f>T132</f>
        <v>30200</v>
      </c>
      <c r="T132" s="76">
        <f>T133+T134</f>
        <v>30200</v>
      </c>
      <c r="U132" s="76"/>
      <c r="V132" s="76">
        <f>W132</f>
        <v>35200</v>
      </c>
      <c r="W132" s="76">
        <f>W133+W134</f>
        <v>35200</v>
      </c>
      <c r="X132" s="76"/>
      <c r="Y132" s="138"/>
    </row>
    <row r="133" spans="1:25" s="5" customFormat="1" ht="18.75" customHeight="1">
      <c r="A133" s="8"/>
      <c r="B133" s="9"/>
      <c r="C133" s="9"/>
      <c r="D133" s="35"/>
      <c r="E133" s="86" t="s">
        <v>463</v>
      </c>
      <c r="F133" s="88" t="s">
        <v>313</v>
      </c>
      <c r="G133" s="43"/>
      <c r="H133" s="43"/>
      <c r="I133" s="43"/>
      <c r="J133" s="35">
        <f>K133</f>
        <v>250</v>
      </c>
      <c r="K133" s="35">
        <v>250</v>
      </c>
      <c r="L133" s="43"/>
      <c r="M133" s="246">
        <f t="shared" si="25"/>
        <v>250</v>
      </c>
      <c r="N133" s="246">
        <v>250</v>
      </c>
      <c r="O133" s="246"/>
      <c r="P133" s="76">
        <f t="shared" ref="P133:P141" si="38">M133-J133</f>
        <v>0</v>
      </c>
      <c r="Q133" s="76">
        <f t="shared" ref="Q133:Q141" si="39">N133-K133</f>
        <v>0</v>
      </c>
      <c r="R133" s="76">
        <f t="shared" ref="R133:R141" si="40">O133-L133</f>
        <v>0</v>
      </c>
      <c r="S133" s="22">
        <f>T133</f>
        <v>200</v>
      </c>
      <c r="T133" s="22">
        <v>200</v>
      </c>
      <c r="U133" s="22"/>
      <c r="V133" s="22">
        <f>W133</f>
        <v>200</v>
      </c>
      <c r="W133" s="22">
        <v>200</v>
      </c>
      <c r="X133" s="22"/>
      <c r="Y133" s="47"/>
    </row>
    <row r="134" spans="1:25" s="5" customFormat="1" ht="22.5" customHeight="1">
      <c r="A134" s="8"/>
      <c r="B134" s="9"/>
      <c r="C134" s="9"/>
      <c r="D134" s="35"/>
      <c r="E134" s="86" t="s">
        <v>427</v>
      </c>
      <c r="F134" s="88" t="s">
        <v>317</v>
      </c>
      <c r="G134" s="50">
        <f>H134</f>
        <v>0</v>
      </c>
      <c r="H134" s="50">
        <v>0</v>
      </c>
      <c r="I134" s="45"/>
      <c r="J134" s="50">
        <v>15000</v>
      </c>
      <c r="K134" s="50">
        <v>15000</v>
      </c>
      <c r="L134" s="50"/>
      <c r="M134" s="246">
        <f t="shared" si="25"/>
        <v>25000</v>
      </c>
      <c r="N134" s="246">
        <v>25000</v>
      </c>
      <c r="O134" s="246"/>
      <c r="P134" s="76">
        <f t="shared" si="38"/>
        <v>10000</v>
      </c>
      <c r="Q134" s="76">
        <f t="shared" si="39"/>
        <v>10000</v>
      </c>
      <c r="R134" s="76">
        <f t="shared" si="40"/>
        <v>0</v>
      </c>
      <c r="S134" s="22">
        <f>T134</f>
        <v>30000</v>
      </c>
      <c r="T134" s="22">
        <v>30000</v>
      </c>
      <c r="U134" s="22"/>
      <c r="V134" s="22">
        <f>W134</f>
        <v>35000</v>
      </c>
      <c r="W134" s="22">
        <v>35000</v>
      </c>
      <c r="X134" s="22"/>
      <c r="Y134" s="47"/>
    </row>
    <row r="135" spans="1:25" s="5" customFormat="1" ht="17.25" customHeight="1">
      <c r="A135" s="8"/>
      <c r="B135" s="9"/>
      <c r="C135" s="9"/>
      <c r="D135" s="35"/>
      <c r="E135" s="86" t="s">
        <v>431</v>
      </c>
      <c r="F135" s="88" t="s">
        <v>347</v>
      </c>
      <c r="G135" s="10">
        <f>I135</f>
        <v>0</v>
      </c>
      <c r="H135" s="10"/>
      <c r="I135" s="10">
        <v>0</v>
      </c>
      <c r="J135" s="50">
        <f>L135</f>
        <v>0</v>
      </c>
      <c r="K135" s="50"/>
      <c r="L135" s="50">
        <v>0</v>
      </c>
      <c r="M135" s="246">
        <f t="shared" si="25"/>
        <v>0</v>
      </c>
      <c r="N135" s="246"/>
      <c r="O135" s="246">
        <v>0</v>
      </c>
      <c r="P135" s="76">
        <f t="shared" si="38"/>
        <v>0</v>
      </c>
      <c r="Q135" s="76">
        <f t="shared" si="39"/>
        <v>0</v>
      </c>
      <c r="R135" s="76">
        <f t="shared" si="40"/>
        <v>0</v>
      </c>
      <c r="S135" s="22">
        <f>U135</f>
        <v>0</v>
      </c>
      <c r="T135" s="22"/>
      <c r="U135" s="22">
        <v>0</v>
      </c>
      <c r="V135" s="22"/>
      <c r="W135" s="22"/>
      <c r="X135" s="22"/>
      <c r="Y135" s="47"/>
    </row>
    <row r="136" spans="1:25" s="77" customFormat="1" ht="18" customHeight="1">
      <c r="A136" s="298">
        <v>2470</v>
      </c>
      <c r="B136" s="299" t="s">
        <v>197</v>
      </c>
      <c r="C136" s="299" t="s">
        <v>206</v>
      </c>
      <c r="D136" s="300" t="s">
        <v>171</v>
      </c>
      <c r="E136" s="292" t="s">
        <v>464</v>
      </c>
      <c r="F136" s="309"/>
      <c r="G136" s="291"/>
      <c r="H136" s="291"/>
      <c r="I136" s="291"/>
      <c r="J136" s="310">
        <f>K136</f>
        <v>0</v>
      </c>
      <c r="K136" s="310">
        <f>K138</f>
        <v>0</v>
      </c>
      <c r="L136" s="310"/>
      <c r="M136" s="295">
        <f>N136</f>
        <v>0</v>
      </c>
      <c r="N136" s="295">
        <f>N138</f>
        <v>0</v>
      </c>
      <c r="O136" s="295"/>
      <c r="P136" s="296">
        <f t="shared" si="38"/>
        <v>0</v>
      </c>
      <c r="Q136" s="296">
        <f t="shared" si="39"/>
        <v>0</v>
      </c>
      <c r="R136" s="296">
        <f t="shared" si="40"/>
        <v>0</v>
      </c>
      <c r="S136" s="296">
        <f>T136</f>
        <v>2000</v>
      </c>
      <c r="T136" s="296">
        <f>T138</f>
        <v>2000</v>
      </c>
      <c r="U136" s="296"/>
      <c r="V136" s="296">
        <f>W136</f>
        <v>2000</v>
      </c>
      <c r="W136" s="296">
        <f>W138</f>
        <v>2000</v>
      </c>
      <c r="X136" s="296"/>
      <c r="Y136" s="451" t="s">
        <v>491</v>
      </c>
    </row>
    <row r="137" spans="1:25" s="5" customFormat="1" ht="17.25" customHeight="1">
      <c r="A137" s="17"/>
      <c r="B137" s="19"/>
      <c r="C137" s="19"/>
      <c r="D137" s="39"/>
      <c r="E137" s="40" t="s">
        <v>176</v>
      </c>
      <c r="F137" s="88"/>
      <c r="G137" s="10"/>
      <c r="H137" s="10"/>
      <c r="I137" s="10"/>
      <c r="J137" s="50"/>
      <c r="K137" s="50"/>
      <c r="L137" s="50"/>
      <c r="M137" s="246"/>
      <c r="N137" s="246"/>
      <c r="O137" s="246"/>
      <c r="P137" s="76"/>
      <c r="Q137" s="76"/>
      <c r="R137" s="76"/>
      <c r="S137" s="22"/>
      <c r="T137" s="22"/>
      <c r="U137" s="22"/>
      <c r="V137" s="22"/>
      <c r="W137" s="22"/>
      <c r="X137" s="22"/>
      <c r="Y137" s="452"/>
    </row>
    <row r="138" spans="1:25" s="77" customFormat="1" ht="17.25" customHeight="1">
      <c r="A138" s="158" t="s">
        <v>465</v>
      </c>
      <c r="B138" s="71" t="s">
        <v>197</v>
      </c>
      <c r="C138" s="71" t="s">
        <v>206</v>
      </c>
      <c r="D138" s="71" t="s">
        <v>179</v>
      </c>
      <c r="E138" s="140" t="s">
        <v>466</v>
      </c>
      <c r="F138" s="136"/>
      <c r="G138" s="134"/>
      <c r="H138" s="134"/>
      <c r="I138" s="134"/>
      <c r="J138" s="64">
        <f>K138</f>
        <v>0</v>
      </c>
      <c r="K138" s="64">
        <f>K140</f>
        <v>0</v>
      </c>
      <c r="L138" s="64"/>
      <c r="M138" s="245">
        <f>N138</f>
        <v>0</v>
      </c>
      <c r="N138" s="245">
        <f>N140</f>
        <v>0</v>
      </c>
      <c r="O138" s="245"/>
      <c r="P138" s="76">
        <f t="shared" si="38"/>
        <v>0</v>
      </c>
      <c r="Q138" s="76">
        <f t="shared" si="39"/>
        <v>0</v>
      </c>
      <c r="R138" s="76">
        <f t="shared" si="40"/>
        <v>0</v>
      </c>
      <c r="S138" s="76">
        <f>T138</f>
        <v>2000</v>
      </c>
      <c r="T138" s="76">
        <f>T140</f>
        <v>2000</v>
      </c>
      <c r="U138" s="76"/>
      <c r="V138" s="76">
        <f>W138</f>
        <v>2000</v>
      </c>
      <c r="W138" s="76">
        <f>W140</f>
        <v>2000</v>
      </c>
      <c r="X138" s="76"/>
      <c r="Y138" s="452"/>
    </row>
    <row r="139" spans="1:25" s="5" customFormat="1" ht="17.25" customHeight="1">
      <c r="A139" s="17"/>
      <c r="B139" s="19"/>
      <c r="C139" s="19"/>
      <c r="D139" s="39"/>
      <c r="E139" s="40" t="s">
        <v>4</v>
      </c>
      <c r="F139" s="88"/>
      <c r="G139" s="10"/>
      <c r="H139" s="10"/>
      <c r="I139" s="10"/>
      <c r="J139" s="50"/>
      <c r="K139" s="50"/>
      <c r="L139" s="50"/>
      <c r="M139" s="246"/>
      <c r="N139" s="246"/>
      <c r="O139" s="246"/>
      <c r="P139" s="76"/>
      <c r="Q139" s="76"/>
      <c r="R139" s="76"/>
      <c r="S139" s="22"/>
      <c r="T139" s="22"/>
      <c r="U139" s="22"/>
      <c r="V139" s="22"/>
      <c r="W139" s="22"/>
      <c r="X139" s="22"/>
      <c r="Y139" s="452"/>
    </row>
    <row r="140" spans="1:25" s="5" customFormat="1" ht="42" customHeight="1">
      <c r="A140" s="8"/>
      <c r="B140" s="9"/>
      <c r="C140" s="9"/>
      <c r="D140" s="35"/>
      <c r="E140" s="41" t="s">
        <v>467</v>
      </c>
      <c r="F140" s="88"/>
      <c r="G140" s="10"/>
      <c r="H140" s="10"/>
      <c r="I140" s="10"/>
      <c r="J140" s="50">
        <f>K140</f>
        <v>0</v>
      </c>
      <c r="K140" s="50">
        <f>K141</f>
        <v>0</v>
      </c>
      <c r="L140" s="50"/>
      <c r="M140" s="246">
        <f>N140</f>
        <v>0</v>
      </c>
      <c r="N140" s="246">
        <f>N141</f>
        <v>0</v>
      </c>
      <c r="O140" s="246"/>
      <c r="P140" s="76">
        <f t="shared" si="38"/>
        <v>0</v>
      </c>
      <c r="Q140" s="76">
        <f t="shared" si="39"/>
        <v>0</v>
      </c>
      <c r="R140" s="76">
        <f t="shared" si="40"/>
        <v>0</v>
      </c>
      <c r="S140" s="22">
        <f>T140</f>
        <v>2000</v>
      </c>
      <c r="T140" s="22">
        <f>T141</f>
        <v>2000</v>
      </c>
      <c r="U140" s="22"/>
      <c r="V140" s="22">
        <f>W140</f>
        <v>2000</v>
      </c>
      <c r="W140" s="22">
        <f>W141</f>
        <v>2000</v>
      </c>
      <c r="X140" s="22"/>
      <c r="Y140" s="453"/>
    </row>
    <row r="141" spans="1:25" s="5" customFormat="1" ht="17.25" customHeight="1">
      <c r="A141" s="8"/>
      <c r="B141" s="9"/>
      <c r="C141" s="9"/>
      <c r="D141" s="35"/>
      <c r="E141" s="103" t="s">
        <v>454</v>
      </c>
      <c r="F141" s="104" t="s">
        <v>329</v>
      </c>
      <c r="G141" s="10"/>
      <c r="H141" s="10"/>
      <c r="I141" s="10"/>
      <c r="J141" s="50">
        <f>K141</f>
        <v>0</v>
      </c>
      <c r="K141" s="50">
        <v>0</v>
      </c>
      <c r="L141" s="50"/>
      <c r="M141" s="246">
        <f>N141</f>
        <v>0</v>
      </c>
      <c r="N141" s="246">
        <v>0</v>
      </c>
      <c r="O141" s="246"/>
      <c r="P141" s="76">
        <f t="shared" si="38"/>
        <v>0</v>
      </c>
      <c r="Q141" s="76">
        <f t="shared" si="39"/>
        <v>0</v>
      </c>
      <c r="R141" s="76">
        <f t="shared" si="40"/>
        <v>0</v>
      </c>
      <c r="S141" s="22">
        <f>T141</f>
        <v>2000</v>
      </c>
      <c r="T141" s="22">
        <v>2000</v>
      </c>
      <c r="U141" s="22"/>
      <c r="V141" s="22">
        <f>W141</f>
        <v>2000</v>
      </c>
      <c r="W141" s="22">
        <v>2000</v>
      </c>
      <c r="X141" s="22"/>
      <c r="Y141" s="47"/>
    </row>
    <row r="142" spans="1:25" s="77" customFormat="1" ht="25.5" customHeight="1">
      <c r="A142" s="298" t="s">
        <v>207</v>
      </c>
      <c r="B142" s="299" t="s">
        <v>197</v>
      </c>
      <c r="C142" s="299" t="s">
        <v>208</v>
      </c>
      <c r="D142" s="300" t="s">
        <v>171</v>
      </c>
      <c r="E142" s="292" t="s">
        <v>209</v>
      </c>
      <c r="F142" s="301"/>
      <c r="G142" s="302">
        <f>I142</f>
        <v>-74581</v>
      </c>
      <c r="H142" s="302"/>
      <c r="I142" s="302">
        <f>I144</f>
        <v>-74581</v>
      </c>
      <c r="J142" s="302">
        <f>L142</f>
        <v>-41700</v>
      </c>
      <c r="K142" s="302"/>
      <c r="L142" s="302">
        <f>L144</f>
        <v>-41700</v>
      </c>
      <c r="M142" s="295">
        <f t="shared" si="25"/>
        <v>-46700</v>
      </c>
      <c r="N142" s="295"/>
      <c r="O142" s="295">
        <f>O144</f>
        <v>-46700</v>
      </c>
      <c r="P142" s="296">
        <f>M142-J142</f>
        <v>-5000</v>
      </c>
      <c r="Q142" s="296">
        <f>N142-K142</f>
        <v>0</v>
      </c>
      <c r="R142" s="296">
        <f>O142-L142</f>
        <v>-5000</v>
      </c>
      <c r="S142" s="296">
        <f>U142</f>
        <v>-50500</v>
      </c>
      <c r="T142" s="296"/>
      <c r="U142" s="296">
        <f>U144</f>
        <v>-50500</v>
      </c>
      <c r="V142" s="296">
        <f>X142</f>
        <v>-46000</v>
      </c>
      <c r="W142" s="296"/>
      <c r="X142" s="296">
        <f>X144</f>
        <v>-46000</v>
      </c>
      <c r="Y142" s="451" t="s">
        <v>492</v>
      </c>
    </row>
    <row r="143" spans="1:25" ht="12.75" customHeight="1">
      <c r="A143" s="17"/>
      <c r="B143" s="19"/>
      <c r="C143" s="19"/>
      <c r="D143" s="39"/>
      <c r="E143" s="40" t="s">
        <v>176</v>
      </c>
      <c r="F143" s="90"/>
      <c r="G143" s="39"/>
      <c r="H143" s="39"/>
      <c r="I143" s="39"/>
      <c r="J143" s="39"/>
      <c r="K143" s="39"/>
      <c r="L143" s="39"/>
      <c r="M143" s="246"/>
      <c r="N143" s="246"/>
      <c r="O143" s="246"/>
      <c r="P143" s="76"/>
      <c r="Q143" s="76"/>
      <c r="R143" s="76"/>
      <c r="S143" s="22"/>
      <c r="T143" s="22"/>
      <c r="U143" s="22"/>
      <c r="V143" s="22"/>
      <c r="W143" s="22"/>
      <c r="X143" s="22"/>
      <c r="Y143" s="452"/>
    </row>
    <row r="144" spans="1:25" s="74" customFormat="1" ht="22.5" customHeight="1">
      <c r="A144" s="139" t="s">
        <v>210</v>
      </c>
      <c r="B144" s="126" t="s">
        <v>197</v>
      </c>
      <c r="C144" s="126" t="s">
        <v>208</v>
      </c>
      <c r="D144" s="126" t="s">
        <v>174</v>
      </c>
      <c r="E144" s="140" t="s">
        <v>209</v>
      </c>
      <c r="F144" s="141"/>
      <c r="G144" s="137">
        <f>I144</f>
        <v>-74581</v>
      </c>
      <c r="H144" s="137"/>
      <c r="I144" s="137">
        <f>I146</f>
        <v>-74581</v>
      </c>
      <c r="J144" s="142">
        <f>L144</f>
        <v>-41700</v>
      </c>
      <c r="K144" s="142"/>
      <c r="L144" s="142">
        <f>L146</f>
        <v>-41700</v>
      </c>
      <c r="M144" s="245">
        <f t="shared" si="25"/>
        <v>-46700</v>
      </c>
      <c r="N144" s="245"/>
      <c r="O144" s="245">
        <f>O146</f>
        <v>-46700</v>
      </c>
      <c r="P144" s="76">
        <f t="shared" ref="P144:P149" si="41">M144-J144</f>
        <v>-5000</v>
      </c>
      <c r="Q144" s="76">
        <f t="shared" ref="Q144:Q149" si="42">N144-K144</f>
        <v>0</v>
      </c>
      <c r="R144" s="76">
        <f t="shared" ref="R144:R149" si="43">O144-L144</f>
        <v>-5000</v>
      </c>
      <c r="S144" s="76">
        <f>U144</f>
        <v>-50500</v>
      </c>
      <c r="T144" s="76"/>
      <c r="U144" s="76">
        <f>U146</f>
        <v>-50500</v>
      </c>
      <c r="V144" s="76">
        <f>X144</f>
        <v>-46000</v>
      </c>
      <c r="W144" s="76"/>
      <c r="X144" s="76">
        <f>X146</f>
        <v>-46000</v>
      </c>
      <c r="Y144" s="453"/>
    </row>
    <row r="145" spans="1:25" ht="12" customHeight="1">
      <c r="A145" s="17"/>
      <c r="B145" s="19"/>
      <c r="C145" s="19"/>
      <c r="D145" s="39"/>
      <c r="E145" s="40" t="s">
        <v>4</v>
      </c>
      <c r="F145" s="90"/>
      <c r="G145" s="39"/>
      <c r="H145" s="39"/>
      <c r="I145" s="39"/>
      <c r="J145" s="39"/>
      <c r="K145" s="39"/>
      <c r="L145" s="39"/>
      <c r="M145" s="246"/>
      <c r="N145" s="246"/>
      <c r="O145" s="246"/>
      <c r="P145" s="76"/>
      <c r="Q145" s="76"/>
      <c r="R145" s="76"/>
      <c r="S145" s="22"/>
      <c r="T145" s="22"/>
      <c r="U145" s="22"/>
      <c r="V145" s="22"/>
      <c r="W145" s="22"/>
      <c r="X145" s="22"/>
      <c r="Y145" s="48"/>
    </row>
    <row r="146" spans="1:25" s="77" customFormat="1" ht="25.5" customHeight="1">
      <c r="A146" s="145"/>
      <c r="B146" s="75"/>
      <c r="C146" s="75"/>
      <c r="D146" s="137"/>
      <c r="E146" s="144" t="s">
        <v>380</v>
      </c>
      <c r="F146" s="146"/>
      <c r="G146" s="147">
        <f>G147+G148+G149</f>
        <v>-74581</v>
      </c>
      <c r="H146" s="147"/>
      <c r="I146" s="147">
        <f>I147+I148+I149</f>
        <v>-74581</v>
      </c>
      <c r="J146" s="147">
        <f>L146</f>
        <v>-41700</v>
      </c>
      <c r="K146" s="147"/>
      <c r="L146" s="147">
        <f>L147+L149</f>
        <v>-41700</v>
      </c>
      <c r="M146" s="245">
        <f t="shared" si="25"/>
        <v>-46700</v>
      </c>
      <c r="N146" s="245"/>
      <c r="O146" s="245">
        <f>O147+O148+O149</f>
        <v>-46700</v>
      </c>
      <c r="P146" s="76">
        <f t="shared" si="41"/>
        <v>-5000</v>
      </c>
      <c r="Q146" s="76">
        <f t="shared" si="42"/>
        <v>0</v>
      </c>
      <c r="R146" s="76">
        <f t="shared" si="43"/>
        <v>-5000</v>
      </c>
      <c r="S146" s="76">
        <f>U146</f>
        <v>-50500</v>
      </c>
      <c r="T146" s="76"/>
      <c r="U146" s="76">
        <f>U147+U149</f>
        <v>-50500</v>
      </c>
      <c r="V146" s="76">
        <f>X146</f>
        <v>-46000</v>
      </c>
      <c r="W146" s="76"/>
      <c r="X146" s="76">
        <f>X147+X148+X149</f>
        <v>-46000</v>
      </c>
      <c r="Y146" s="138"/>
    </row>
    <row r="147" spans="1:25" ht="17.25" customHeight="1">
      <c r="A147" s="17"/>
      <c r="B147" s="19"/>
      <c r="C147" s="19"/>
      <c r="D147" s="39"/>
      <c r="E147" s="42" t="s">
        <v>349</v>
      </c>
      <c r="F147" s="90" t="s">
        <v>350</v>
      </c>
      <c r="G147" s="32">
        <f>I147</f>
        <v>-4442</v>
      </c>
      <c r="H147" s="32"/>
      <c r="I147" s="32">
        <v>-4442</v>
      </c>
      <c r="J147" s="52">
        <f>L147</f>
        <v>-6700</v>
      </c>
      <c r="K147" s="52"/>
      <c r="L147" s="52">
        <v>-6700</v>
      </c>
      <c r="M147" s="246">
        <f t="shared" si="25"/>
        <v>-1700</v>
      </c>
      <c r="N147" s="246"/>
      <c r="O147" s="246">
        <v>-1700</v>
      </c>
      <c r="P147" s="76">
        <f t="shared" si="41"/>
        <v>5000</v>
      </c>
      <c r="Q147" s="76">
        <f t="shared" si="42"/>
        <v>0</v>
      </c>
      <c r="R147" s="76">
        <f t="shared" si="43"/>
        <v>5000</v>
      </c>
      <c r="S147" s="22">
        <f>U147</f>
        <v>-5500</v>
      </c>
      <c r="T147" s="22"/>
      <c r="U147" s="22">
        <v>-5500</v>
      </c>
      <c r="V147" s="22">
        <f>X147</f>
        <v>-6000</v>
      </c>
      <c r="W147" s="22"/>
      <c r="X147" s="22">
        <v>-6000</v>
      </c>
      <c r="Y147" s="48"/>
    </row>
    <row r="148" spans="1:25" ht="26.25" customHeight="1">
      <c r="A148" s="17"/>
      <c r="B148" s="19"/>
      <c r="C148" s="19"/>
      <c r="D148" s="39"/>
      <c r="E148" s="96" t="s">
        <v>420</v>
      </c>
      <c r="F148" s="97" t="s">
        <v>421</v>
      </c>
      <c r="G148" s="32">
        <f>I148</f>
        <v>0</v>
      </c>
      <c r="H148" s="32"/>
      <c r="I148" s="10">
        <v>0</v>
      </c>
      <c r="J148" s="52">
        <f>L148</f>
        <v>0</v>
      </c>
      <c r="K148" s="52"/>
      <c r="L148" s="52">
        <v>0</v>
      </c>
      <c r="M148" s="246">
        <f t="shared" si="25"/>
        <v>0</v>
      </c>
      <c r="N148" s="246"/>
      <c r="O148" s="246">
        <v>0</v>
      </c>
      <c r="P148" s="76">
        <f t="shared" si="41"/>
        <v>0</v>
      </c>
      <c r="Q148" s="76">
        <f t="shared" si="42"/>
        <v>0</v>
      </c>
      <c r="R148" s="76">
        <f t="shared" si="43"/>
        <v>0</v>
      </c>
      <c r="S148" s="22">
        <f>U148</f>
        <v>0</v>
      </c>
      <c r="T148" s="22"/>
      <c r="U148" s="22">
        <v>0</v>
      </c>
      <c r="V148" s="22">
        <f>X148</f>
        <v>0</v>
      </c>
      <c r="W148" s="22"/>
      <c r="X148" s="22">
        <v>0</v>
      </c>
      <c r="Y148" s="48"/>
    </row>
    <row r="149" spans="1:25" ht="19.5" customHeight="1">
      <c r="A149" s="17"/>
      <c r="B149" s="19"/>
      <c r="C149" s="19"/>
      <c r="D149" s="39"/>
      <c r="E149" s="42" t="s">
        <v>351</v>
      </c>
      <c r="F149" s="90" t="s">
        <v>352</v>
      </c>
      <c r="G149" s="32">
        <f>I149</f>
        <v>-70139</v>
      </c>
      <c r="H149" s="32"/>
      <c r="I149" s="10">
        <v>-70139</v>
      </c>
      <c r="J149" s="52">
        <f>L149</f>
        <v>-35000</v>
      </c>
      <c r="K149" s="52"/>
      <c r="L149" s="52">
        <v>-35000</v>
      </c>
      <c r="M149" s="246">
        <f t="shared" si="25"/>
        <v>-45000</v>
      </c>
      <c r="N149" s="246"/>
      <c r="O149" s="246">
        <v>-45000</v>
      </c>
      <c r="P149" s="76">
        <f t="shared" si="41"/>
        <v>-10000</v>
      </c>
      <c r="Q149" s="76">
        <f t="shared" si="42"/>
        <v>0</v>
      </c>
      <c r="R149" s="76">
        <f t="shared" si="43"/>
        <v>-10000</v>
      </c>
      <c r="S149" s="22">
        <f>U149</f>
        <v>-45000</v>
      </c>
      <c r="T149" s="22"/>
      <c r="U149" s="35">
        <v>-45000</v>
      </c>
      <c r="V149" s="35">
        <f>X149</f>
        <v>-40000</v>
      </c>
      <c r="W149" s="35"/>
      <c r="X149" s="22">
        <v>-40000</v>
      </c>
      <c r="Y149" s="48"/>
    </row>
    <row r="150" spans="1:25" s="77" customFormat="1" ht="25.5" customHeight="1">
      <c r="A150" s="311" t="s">
        <v>211</v>
      </c>
      <c r="B150" s="312" t="s">
        <v>212</v>
      </c>
      <c r="C150" s="312" t="s">
        <v>171</v>
      </c>
      <c r="D150" s="313" t="s">
        <v>171</v>
      </c>
      <c r="E150" s="314" t="s">
        <v>213</v>
      </c>
      <c r="F150" s="315"/>
      <c r="G150" s="316">
        <f>H150+I150</f>
        <v>711076.39999999991</v>
      </c>
      <c r="H150" s="316">
        <f>H152+H173</f>
        <v>500594.37999999995</v>
      </c>
      <c r="I150" s="316">
        <f>I152+I165+I173</f>
        <v>210482.02000000002</v>
      </c>
      <c r="J150" s="316">
        <f>K150+L150</f>
        <v>779799.1</v>
      </c>
      <c r="K150" s="316">
        <f>K152+K165+K173</f>
        <v>617880.19999999995</v>
      </c>
      <c r="L150" s="317">
        <f>L165+L173</f>
        <v>161918.9</v>
      </c>
      <c r="M150" s="277">
        <f t="shared" si="25"/>
        <v>1191224.67</v>
      </c>
      <c r="N150" s="277">
        <f>N152+N165+N173</f>
        <v>657926.20000000007</v>
      </c>
      <c r="O150" s="277">
        <f>O152+O165+O173</f>
        <v>533298.47</v>
      </c>
      <c r="P150" s="279">
        <f t="shared" ref="P150:P165" si="44">M150-J150</f>
        <v>411425.56999999995</v>
      </c>
      <c r="Q150" s="279">
        <f t="shared" ref="Q150:Q165" si="45">N150-K150</f>
        <v>40046.000000000116</v>
      </c>
      <c r="R150" s="279">
        <f t="shared" ref="R150:R165" si="46">O150-L150</f>
        <v>371379.56999999995</v>
      </c>
      <c r="S150" s="279">
        <f>T150+U150</f>
        <v>872200.4</v>
      </c>
      <c r="T150" s="279">
        <f>T152+T165+T173</f>
        <v>672200.4</v>
      </c>
      <c r="U150" s="279">
        <f>U152</f>
        <v>200000</v>
      </c>
      <c r="V150" s="279">
        <f>W150</f>
        <v>763642.4</v>
      </c>
      <c r="W150" s="279">
        <f>W152+W165+W173</f>
        <v>763642.4</v>
      </c>
      <c r="X150" s="279">
        <f>X155</f>
        <v>0</v>
      </c>
      <c r="Y150" s="318"/>
    </row>
    <row r="151" spans="1:25" ht="12.75" customHeight="1">
      <c r="A151" s="17"/>
      <c r="B151" s="19"/>
      <c r="C151" s="19"/>
      <c r="D151" s="39"/>
      <c r="E151" s="40" t="s">
        <v>4</v>
      </c>
      <c r="F151" s="90"/>
      <c r="G151" s="39"/>
      <c r="H151" s="39"/>
      <c r="I151" s="39"/>
      <c r="J151" s="39"/>
      <c r="K151" s="39"/>
      <c r="L151" s="39"/>
      <c r="M151" s="246"/>
      <c r="N151" s="246"/>
      <c r="O151" s="246"/>
      <c r="P151" s="76"/>
      <c r="Q151" s="76"/>
      <c r="R151" s="76"/>
      <c r="S151" s="22"/>
      <c r="T151" s="22"/>
      <c r="U151" s="22"/>
      <c r="V151" s="22"/>
      <c r="W151" s="22"/>
      <c r="X151" s="22"/>
      <c r="Y151" s="219"/>
    </row>
    <row r="152" spans="1:25" s="78" customFormat="1" ht="18" customHeight="1">
      <c r="A152" s="298" t="s">
        <v>214</v>
      </c>
      <c r="B152" s="299" t="s">
        <v>212</v>
      </c>
      <c r="C152" s="299" t="s">
        <v>174</v>
      </c>
      <c r="D152" s="300" t="s">
        <v>171</v>
      </c>
      <c r="E152" s="292" t="s">
        <v>215</v>
      </c>
      <c r="F152" s="301"/>
      <c r="G152" s="302">
        <f>G154</f>
        <v>535229.12</v>
      </c>
      <c r="H152" s="302">
        <f>H154</f>
        <v>470716.95999999996</v>
      </c>
      <c r="I152" s="302">
        <f>I154</f>
        <v>64512.160000000003</v>
      </c>
      <c r="J152" s="319">
        <f>K152</f>
        <v>580222.19999999995</v>
      </c>
      <c r="K152" s="319">
        <f>K154</f>
        <v>580222.19999999995</v>
      </c>
      <c r="L152" s="302"/>
      <c r="M152" s="295">
        <f t="shared" si="25"/>
        <v>907150.8</v>
      </c>
      <c r="N152" s="295">
        <f>N154</f>
        <v>607150.80000000005</v>
      </c>
      <c r="O152" s="295">
        <f>O154</f>
        <v>300000</v>
      </c>
      <c r="P152" s="296">
        <f t="shared" si="44"/>
        <v>326928.60000000009</v>
      </c>
      <c r="Q152" s="296">
        <f t="shared" si="45"/>
        <v>26928.600000000093</v>
      </c>
      <c r="R152" s="296">
        <f t="shared" si="46"/>
        <v>300000</v>
      </c>
      <c r="S152" s="296">
        <f>T152</f>
        <v>622448</v>
      </c>
      <c r="T152" s="296">
        <f>T154</f>
        <v>622448</v>
      </c>
      <c r="U152" s="296">
        <f>U154</f>
        <v>200000</v>
      </c>
      <c r="V152" s="296">
        <f>W152</f>
        <v>715024</v>
      </c>
      <c r="W152" s="296">
        <f>W154</f>
        <v>715024</v>
      </c>
      <c r="X152" s="296"/>
      <c r="Y152" s="452" t="s">
        <v>535</v>
      </c>
    </row>
    <row r="153" spans="1:25" ht="12.75" customHeight="1">
      <c r="A153" s="29"/>
      <c r="B153" s="30"/>
      <c r="C153" s="30"/>
      <c r="D153" s="123"/>
      <c r="E153" s="40" t="s">
        <v>176</v>
      </c>
      <c r="F153" s="90"/>
      <c r="G153" s="39"/>
      <c r="H153" s="39"/>
      <c r="I153" s="39"/>
      <c r="J153" s="39"/>
      <c r="K153" s="39"/>
      <c r="L153" s="39"/>
      <c r="M153" s="246"/>
      <c r="N153" s="246"/>
      <c r="O153" s="246"/>
      <c r="P153" s="76"/>
      <c r="Q153" s="76"/>
      <c r="R153" s="76"/>
      <c r="S153" s="22"/>
      <c r="T153" s="22"/>
      <c r="U153" s="22"/>
      <c r="V153" s="22"/>
      <c r="W153" s="22"/>
      <c r="X153" s="22"/>
      <c r="Y153" s="452"/>
    </row>
    <row r="154" spans="1:25" s="167" customFormat="1" ht="18" customHeight="1">
      <c r="A154" s="139" t="s">
        <v>216</v>
      </c>
      <c r="B154" s="126" t="s">
        <v>212</v>
      </c>
      <c r="C154" s="126" t="s">
        <v>174</v>
      </c>
      <c r="D154" s="126" t="s">
        <v>174</v>
      </c>
      <c r="E154" s="144" t="s">
        <v>215</v>
      </c>
      <c r="F154" s="141"/>
      <c r="G154" s="142">
        <f>H154+I154</f>
        <v>535229.12</v>
      </c>
      <c r="H154" s="142">
        <f>H156</f>
        <v>470716.95999999996</v>
      </c>
      <c r="I154" s="142">
        <f>I156</f>
        <v>64512.160000000003</v>
      </c>
      <c r="J154" s="123">
        <f>K154</f>
        <v>580222.19999999995</v>
      </c>
      <c r="K154" s="123">
        <f>K156</f>
        <v>580222.19999999995</v>
      </c>
      <c r="L154" s="142"/>
      <c r="M154" s="245">
        <f t="shared" si="25"/>
        <v>907150.8</v>
      </c>
      <c r="N154" s="245">
        <f>N156</f>
        <v>607150.80000000005</v>
      </c>
      <c r="O154" s="245">
        <f>O156</f>
        <v>300000</v>
      </c>
      <c r="P154" s="76">
        <f t="shared" si="44"/>
        <v>326928.60000000009</v>
      </c>
      <c r="Q154" s="76">
        <f t="shared" si="45"/>
        <v>26928.600000000093</v>
      </c>
      <c r="R154" s="76">
        <f t="shared" si="46"/>
        <v>300000</v>
      </c>
      <c r="S154" s="76">
        <f>T154</f>
        <v>622448</v>
      </c>
      <c r="T154" s="76">
        <f>T156</f>
        <v>622448</v>
      </c>
      <c r="U154" s="76">
        <f>U156</f>
        <v>200000</v>
      </c>
      <c r="V154" s="76">
        <f>W154</f>
        <v>715024</v>
      </c>
      <c r="W154" s="76">
        <f>W156</f>
        <v>715024</v>
      </c>
      <c r="X154" s="76"/>
      <c r="Y154" s="452"/>
    </row>
    <row r="155" spans="1:25" ht="12.75" customHeight="1">
      <c r="A155" s="17"/>
      <c r="B155" s="19"/>
      <c r="C155" s="19"/>
      <c r="D155" s="39"/>
      <c r="E155" s="40" t="s">
        <v>4</v>
      </c>
      <c r="F155" s="90"/>
      <c r="G155" s="39"/>
      <c r="H155" s="39"/>
      <c r="I155" s="39"/>
      <c r="J155" s="39"/>
      <c r="K155" s="39"/>
      <c r="L155" s="39"/>
      <c r="M155" s="246"/>
      <c r="N155" s="246"/>
      <c r="O155" s="246"/>
      <c r="P155" s="76"/>
      <c r="Q155" s="76"/>
      <c r="R155" s="76"/>
      <c r="S155" s="22"/>
      <c r="T155" s="22"/>
      <c r="U155" s="22"/>
      <c r="V155" s="22"/>
      <c r="W155" s="22"/>
      <c r="X155" s="22"/>
      <c r="Y155" s="452"/>
    </row>
    <row r="156" spans="1:25" s="77" customFormat="1">
      <c r="A156" s="145"/>
      <c r="B156" s="75"/>
      <c r="C156" s="75"/>
      <c r="D156" s="137"/>
      <c r="E156" s="144" t="s">
        <v>381</v>
      </c>
      <c r="F156" s="146"/>
      <c r="G156" s="147">
        <f t="shared" ref="G156:G164" si="47">H156+I156</f>
        <v>535229.12</v>
      </c>
      <c r="H156" s="147">
        <f>H157+H158+H159</f>
        <v>470716.95999999996</v>
      </c>
      <c r="I156" s="147">
        <f>I160+I161+I162+I163+I164</f>
        <v>64512.160000000003</v>
      </c>
      <c r="J156" s="130">
        <f>K156</f>
        <v>580222.19999999995</v>
      </c>
      <c r="K156" s="130">
        <f>K157+K158+K159</f>
        <v>580222.19999999995</v>
      </c>
      <c r="L156" s="147"/>
      <c r="M156" s="245">
        <f t="shared" si="25"/>
        <v>907150.8</v>
      </c>
      <c r="N156" s="245">
        <f>N157+N158+N159</f>
        <v>607150.80000000005</v>
      </c>
      <c r="O156" s="245">
        <f>O160</f>
        <v>300000</v>
      </c>
      <c r="P156" s="76">
        <f t="shared" si="44"/>
        <v>326928.60000000009</v>
      </c>
      <c r="Q156" s="76">
        <f t="shared" si="45"/>
        <v>26928.600000000093</v>
      </c>
      <c r="R156" s="76">
        <f t="shared" si="46"/>
        <v>300000</v>
      </c>
      <c r="S156" s="76">
        <f>T156</f>
        <v>622448</v>
      </c>
      <c r="T156" s="76">
        <f>T157+T158+T159</f>
        <v>622448</v>
      </c>
      <c r="U156" s="76">
        <f>U161</f>
        <v>200000</v>
      </c>
      <c r="V156" s="76">
        <f>W156</f>
        <v>715024</v>
      </c>
      <c r="W156" s="76">
        <f>W157+W158+W159</f>
        <v>715024</v>
      </c>
      <c r="X156" s="76"/>
      <c r="Y156" s="452"/>
    </row>
    <row r="157" spans="1:25" s="5" customFormat="1" ht="25.5" customHeight="1">
      <c r="A157" s="8"/>
      <c r="B157" s="9"/>
      <c r="C157" s="9"/>
      <c r="D157" s="35"/>
      <c r="E157" s="42" t="s">
        <v>326</v>
      </c>
      <c r="F157" s="88" t="s">
        <v>327</v>
      </c>
      <c r="G157" s="35">
        <f t="shared" si="47"/>
        <v>467345.6</v>
      </c>
      <c r="H157" s="35">
        <v>467345.6</v>
      </c>
      <c r="I157" s="43"/>
      <c r="J157" s="35">
        <f>K157</f>
        <v>571222.19999999995</v>
      </c>
      <c r="K157" s="35">
        <v>571222.19999999995</v>
      </c>
      <c r="L157" s="43"/>
      <c r="M157" s="246">
        <f>N157+O157</f>
        <v>593150.80000000005</v>
      </c>
      <c r="N157" s="246">
        <v>593150.80000000005</v>
      </c>
      <c r="O157" s="246"/>
      <c r="P157" s="76">
        <f t="shared" si="44"/>
        <v>21928.600000000093</v>
      </c>
      <c r="Q157" s="76">
        <f t="shared" si="45"/>
        <v>21928.600000000093</v>
      </c>
      <c r="R157" s="76">
        <f t="shared" si="46"/>
        <v>0</v>
      </c>
      <c r="S157" s="22">
        <f>T157</f>
        <v>607448</v>
      </c>
      <c r="T157" s="22">
        <v>607448</v>
      </c>
      <c r="U157" s="198"/>
      <c r="V157" s="22">
        <f>W157</f>
        <v>678024</v>
      </c>
      <c r="W157" s="198">
        <v>678024</v>
      </c>
      <c r="X157" s="22"/>
      <c r="Y157" s="452"/>
    </row>
    <row r="158" spans="1:25" s="5" customFormat="1" ht="51.75" customHeight="1">
      <c r="A158" s="8"/>
      <c r="B158" s="9"/>
      <c r="C158" s="9"/>
      <c r="D158" s="35"/>
      <c r="E158" s="92" t="s">
        <v>444</v>
      </c>
      <c r="F158" s="98" t="s">
        <v>328</v>
      </c>
      <c r="G158" s="35">
        <f t="shared" si="47"/>
        <v>0</v>
      </c>
      <c r="H158" s="35">
        <v>0</v>
      </c>
      <c r="I158" s="43"/>
      <c r="J158" s="35">
        <f>K158</f>
        <v>3000</v>
      </c>
      <c r="K158" s="35">
        <v>3000</v>
      </c>
      <c r="L158" s="43"/>
      <c r="M158" s="246">
        <f t="shared" si="25"/>
        <v>5500</v>
      </c>
      <c r="N158" s="246">
        <v>5500</v>
      </c>
      <c r="O158" s="246"/>
      <c r="P158" s="76">
        <f t="shared" si="44"/>
        <v>2500</v>
      </c>
      <c r="Q158" s="76">
        <f t="shared" si="45"/>
        <v>2500</v>
      </c>
      <c r="R158" s="76">
        <f t="shared" si="46"/>
        <v>0</v>
      </c>
      <c r="S158" s="22">
        <f>T158</f>
        <v>6000</v>
      </c>
      <c r="T158" s="22">
        <v>6000</v>
      </c>
      <c r="U158" s="22"/>
      <c r="V158" s="22">
        <f>W158</f>
        <v>10000</v>
      </c>
      <c r="W158" s="22">
        <v>10000</v>
      </c>
      <c r="X158" s="22"/>
      <c r="Y158" s="453"/>
    </row>
    <row r="159" spans="1:25" s="5" customFormat="1" ht="22.5" customHeight="1">
      <c r="A159" s="8"/>
      <c r="B159" s="9"/>
      <c r="C159" s="9"/>
      <c r="D159" s="35"/>
      <c r="E159" s="99" t="s">
        <v>415</v>
      </c>
      <c r="F159" s="97" t="s">
        <v>416</v>
      </c>
      <c r="G159" s="35">
        <f t="shared" si="47"/>
        <v>3371.36</v>
      </c>
      <c r="H159" s="35">
        <v>3371.36</v>
      </c>
      <c r="I159" s="43"/>
      <c r="J159" s="35">
        <f>K159</f>
        <v>6000</v>
      </c>
      <c r="K159" s="35">
        <v>6000</v>
      </c>
      <c r="L159" s="43"/>
      <c r="M159" s="246">
        <f t="shared" si="25"/>
        <v>8500</v>
      </c>
      <c r="N159" s="246">
        <v>8500</v>
      </c>
      <c r="O159" s="246"/>
      <c r="P159" s="76">
        <f t="shared" si="44"/>
        <v>2500</v>
      </c>
      <c r="Q159" s="76">
        <f t="shared" si="45"/>
        <v>2500</v>
      </c>
      <c r="R159" s="76">
        <f t="shared" si="46"/>
        <v>0</v>
      </c>
      <c r="S159" s="22">
        <f>T159</f>
        <v>9000</v>
      </c>
      <c r="T159" s="22">
        <v>9000</v>
      </c>
      <c r="U159" s="22"/>
      <c r="V159" s="22">
        <f>W159</f>
        <v>27000</v>
      </c>
      <c r="W159" s="22">
        <v>27000</v>
      </c>
      <c r="X159" s="22"/>
      <c r="Y159" s="47"/>
    </row>
    <row r="160" spans="1:25" s="5" customFormat="1" ht="15" customHeight="1">
      <c r="A160" s="8"/>
      <c r="B160" s="9"/>
      <c r="C160" s="9"/>
      <c r="D160" s="35"/>
      <c r="E160" s="42" t="s">
        <v>338</v>
      </c>
      <c r="F160" s="88" t="s">
        <v>337</v>
      </c>
      <c r="G160" s="35">
        <f>I160</f>
        <v>62800.160000000003</v>
      </c>
      <c r="H160" s="35"/>
      <c r="I160" s="35">
        <v>62800.160000000003</v>
      </c>
      <c r="J160" s="35"/>
      <c r="K160" s="35"/>
      <c r="L160" s="43"/>
      <c r="M160" s="246">
        <f>O160</f>
        <v>300000</v>
      </c>
      <c r="N160" s="246"/>
      <c r="O160" s="246">
        <v>300000</v>
      </c>
      <c r="P160" s="76"/>
      <c r="Q160" s="76"/>
      <c r="R160" s="76"/>
      <c r="S160" s="22"/>
      <c r="T160" s="22"/>
      <c r="U160" s="22"/>
      <c r="V160" s="22"/>
      <c r="W160" s="22"/>
      <c r="X160" s="22"/>
      <c r="Y160" s="47"/>
    </row>
    <row r="161" spans="1:25" s="5" customFormat="1" ht="15" customHeight="1">
      <c r="A161" s="8"/>
      <c r="B161" s="9"/>
      <c r="C161" s="9"/>
      <c r="D161" s="35"/>
      <c r="E161" s="42" t="s">
        <v>342</v>
      </c>
      <c r="F161" s="90" t="s">
        <v>341</v>
      </c>
      <c r="G161" s="35">
        <f t="shared" si="47"/>
        <v>0</v>
      </c>
      <c r="H161" s="35">
        <v>0</v>
      </c>
      <c r="I161" s="35">
        <v>0</v>
      </c>
      <c r="J161" s="35">
        <f>L161</f>
        <v>0</v>
      </c>
      <c r="K161" s="35"/>
      <c r="L161" s="35">
        <v>0</v>
      </c>
      <c r="M161" s="246">
        <f t="shared" si="25"/>
        <v>0</v>
      </c>
      <c r="N161" s="246"/>
      <c r="O161" s="246"/>
      <c r="P161" s="76">
        <f t="shared" si="44"/>
        <v>0</v>
      </c>
      <c r="Q161" s="76">
        <f t="shared" si="45"/>
        <v>0</v>
      </c>
      <c r="R161" s="76">
        <f t="shared" si="46"/>
        <v>0</v>
      </c>
      <c r="S161" s="22">
        <f>U161</f>
        <v>200000</v>
      </c>
      <c r="T161" s="22"/>
      <c r="U161" s="22">
        <v>200000</v>
      </c>
      <c r="V161" s="22"/>
      <c r="W161" s="22"/>
      <c r="X161" s="22"/>
      <c r="Y161" s="47"/>
    </row>
    <row r="162" spans="1:25" s="5" customFormat="1" ht="15" customHeight="1">
      <c r="A162" s="8"/>
      <c r="B162" s="9"/>
      <c r="C162" s="9"/>
      <c r="D162" s="35"/>
      <c r="E162" s="92" t="s">
        <v>344</v>
      </c>
      <c r="F162" s="88" t="s">
        <v>343</v>
      </c>
      <c r="G162" s="35">
        <f>I162</f>
        <v>1352</v>
      </c>
      <c r="H162" s="35"/>
      <c r="I162" s="35">
        <v>1352</v>
      </c>
      <c r="J162" s="35"/>
      <c r="K162" s="35"/>
      <c r="L162" s="35"/>
      <c r="M162" s="246"/>
      <c r="N162" s="246"/>
      <c r="O162" s="246"/>
      <c r="P162" s="76"/>
      <c r="Q162" s="76"/>
      <c r="R162" s="76"/>
      <c r="S162" s="22"/>
      <c r="T162" s="22"/>
      <c r="U162" s="22"/>
      <c r="V162" s="22"/>
      <c r="W162" s="22"/>
      <c r="X162" s="22"/>
      <c r="Y162" s="47"/>
    </row>
    <row r="163" spans="1:25" ht="12.75" customHeight="1">
      <c r="A163" s="17"/>
      <c r="B163" s="19"/>
      <c r="C163" s="19"/>
      <c r="D163" s="39"/>
      <c r="E163" s="42" t="s">
        <v>345</v>
      </c>
      <c r="F163" s="88" t="s">
        <v>346</v>
      </c>
      <c r="G163" s="35">
        <f t="shared" si="47"/>
        <v>360</v>
      </c>
      <c r="H163" s="52"/>
      <c r="I163" s="52">
        <v>360</v>
      </c>
      <c r="J163" s="35">
        <f>L163</f>
        <v>0</v>
      </c>
      <c r="K163" s="32"/>
      <c r="L163" s="32">
        <v>0</v>
      </c>
      <c r="M163" s="246">
        <f t="shared" si="25"/>
        <v>0</v>
      </c>
      <c r="N163" s="246"/>
      <c r="O163" s="246"/>
      <c r="P163" s="76">
        <f t="shared" si="44"/>
        <v>0</v>
      </c>
      <c r="Q163" s="76">
        <f t="shared" si="45"/>
        <v>0</v>
      </c>
      <c r="R163" s="76">
        <f t="shared" si="46"/>
        <v>0</v>
      </c>
      <c r="S163" s="22"/>
      <c r="T163" s="22"/>
      <c r="U163" s="22"/>
      <c r="V163" s="22"/>
      <c r="W163" s="22"/>
      <c r="X163" s="22"/>
      <c r="Y163" s="48"/>
    </row>
    <row r="164" spans="1:25" ht="12.75" customHeight="1">
      <c r="A164" s="17"/>
      <c r="B164" s="19"/>
      <c r="C164" s="19"/>
      <c r="D164" s="39"/>
      <c r="E164" s="99" t="s">
        <v>445</v>
      </c>
      <c r="F164" s="97" t="s">
        <v>347</v>
      </c>
      <c r="G164" s="35">
        <f t="shared" si="47"/>
        <v>0</v>
      </c>
      <c r="H164" s="52"/>
      <c r="I164" s="52">
        <v>0</v>
      </c>
      <c r="J164" s="35">
        <f>L164</f>
        <v>0</v>
      </c>
      <c r="K164" s="32"/>
      <c r="L164" s="32">
        <v>0</v>
      </c>
      <c r="M164" s="246">
        <f t="shared" si="25"/>
        <v>0</v>
      </c>
      <c r="N164" s="246"/>
      <c r="O164" s="246"/>
      <c r="P164" s="76">
        <f t="shared" si="44"/>
        <v>0</v>
      </c>
      <c r="Q164" s="76">
        <f t="shared" si="45"/>
        <v>0</v>
      </c>
      <c r="R164" s="76">
        <f t="shared" si="46"/>
        <v>0</v>
      </c>
      <c r="S164" s="22"/>
      <c r="T164" s="22"/>
      <c r="U164" s="22"/>
      <c r="V164" s="22"/>
      <c r="W164" s="22"/>
      <c r="X164" s="22"/>
      <c r="Y164" s="48"/>
    </row>
    <row r="165" spans="1:25" s="77" customFormat="1" ht="22.5" customHeight="1">
      <c r="A165" s="298" t="s">
        <v>217</v>
      </c>
      <c r="B165" s="299" t="s">
        <v>212</v>
      </c>
      <c r="C165" s="299" t="s">
        <v>179</v>
      </c>
      <c r="D165" s="300" t="s">
        <v>171</v>
      </c>
      <c r="E165" s="292" t="s">
        <v>218</v>
      </c>
      <c r="F165" s="301"/>
      <c r="G165" s="302">
        <f>I165</f>
        <v>140627.83000000002</v>
      </c>
      <c r="H165" s="302"/>
      <c r="I165" s="302">
        <f>I167</f>
        <v>140627.83000000002</v>
      </c>
      <c r="J165" s="302">
        <f>K165+L165</f>
        <v>164918.9</v>
      </c>
      <c r="K165" s="302">
        <f>K167</f>
        <v>3000</v>
      </c>
      <c r="L165" s="302">
        <f>L171+L172</f>
        <v>161918.9</v>
      </c>
      <c r="M165" s="295">
        <f t="shared" si="25"/>
        <v>238298.47</v>
      </c>
      <c r="N165" s="295">
        <f>N167</f>
        <v>5000</v>
      </c>
      <c r="O165" s="295">
        <f>O167</f>
        <v>233298.47</v>
      </c>
      <c r="P165" s="296">
        <f t="shared" si="44"/>
        <v>73379.570000000007</v>
      </c>
      <c r="Q165" s="296">
        <f t="shared" si="45"/>
        <v>2000</v>
      </c>
      <c r="R165" s="296">
        <f t="shared" si="46"/>
        <v>71379.570000000007</v>
      </c>
      <c r="S165" s="296">
        <f>T165</f>
        <v>5000</v>
      </c>
      <c r="T165" s="296">
        <f>T167</f>
        <v>5000</v>
      </c>
      <c r="U165" s="296"/>
      <c r="V165" s="296">
        <f>W165</f>
        <v>5000</v>
      </c>
      <c r="W165" s="296">
        <f>W167</f>
        <v>5000</v>
      </c>
      <c r="X165" s="296"/>
      <c r="Y165" s="451" t="s">
        <v>493</v>
      </c>
    </row>
    <row r="166" spans="1:25" ht="12.75" customHeight="1">
      <c r="A166" s="17"/>
      <c r="B166" s="19"/>
      <c r="C166" s="19"/>
      <c r="D166" s="39"/>
      <c r="E166" s="40" t="s">
        <v>176</v>
      </c>
      <c r="F166" s="90"/>
      <c r="G166" s="39"/>
      <c r="H166" s="39"/>
      <c r="I166" s="39"/>
      <c r="J166" s="39"/>
      <c r="K166" s="39"/>
      <c r="L166" s="39"/>
      <c r="M166" s="246"/>
      <c r="N166" s="246"/>
      <c r="O166" s="246"/>
      <c r="P166" s="76"/>
      <c r="Q166" s="76"/>
      <c r="R166" s="76"/>
      <c r="S166" s="22"/>
      <c r="T166" s="22"/>
      <c r="U166" s="22"/>
      <c r="V166" s="22"/>
      <c r="W166" s="22"/>
      <c r="X166" s="22"/>
      <c r="Y166" s="452"/>
    </row>
    <row r="167" spans="1:25" s="74" customFormat="1" ht="12.75" customHeight="1">
      <c r="A167" s="139" t="s">
        <v>219</v>
      </c>
      <c r="B167" s="126" t="s">
        <v>212</v>
      </c>
      <c r="C167" s="126" t="s">
        <v>179</v>
      </c>
      <c r="D167" s="126" t="s">
        <v>174</v>
      </c>
      <c r="E167" s="140" t="s">
        <v>220</v>
      </c>
      <c r="F167" s="141"/>
      <c r="G167" s="142">
        <f>I167</f>
        <v>140627.83000000002</v>
      </c>
      <c r="H167" s="142"/>
      <c r="I167" s="142">
        <f>I169</f>
        <v>140627.83000000002</v>
      </c>
      <c r="J167" s="142">
        <f>K167+L167</f>
        <v>164918.9</v>
      </c>
      <c r="K167" s="142">
        <f>K169</f>
        <v>3000</v>
      </c>
      <c r="L167" s="142">
        <f>L169</f>
        <v>161918.9</v>
      </c>
      <c r="M167" s="245">
        <f t="shared" si="25"/>
        <v>238298.47</v>
      </c>
      <c r="N167" s="245">
        <f>N169</f>
        <v>5000</v>
      </c>
      <c r="O167" s="245">
        <f>O169</f>
        <v>233298.47</v>
      </c>
      <c r="P167" s="76">
        <f t="shared" ref="P167:P186" si="48">M167-J167</f>
        <v>73379.570000000007</v>
      </c>
      <c r="Q167" s="76">
        <f t="shared" ref="Q167:Q186" si="49">N167-K167</f>
        <v>2000</v>
      </c>
      <c r="R167" s="76">
        <f t="shared" ref="R167:R186" si="50">O167-L167</f>
        <v>71379.570000000007</v>
      </c>
      <c r="S167" s="76">
        <f>T167</f>
        <v>5000</v>
      </c>
      <c r="T167" s="76">
        <f>T170</f>
        <v>5000</v>
      </c>
      <c r="U167" s="76"/>
      <c r="V167" s="76">
        <f>W167</f>
        <v>5000</v>
      </c>
      <c r="W167" s="76">
        <f>W169</f>
        <v>5000</v>
      </c>
      <c r="X167" s="76"/>
      <c r="Y167" s="452"/>
    </row>
    <row r="168" spans="1:25" ht="12.75" customHeight="1">
      <c r="A168" s="17"/>
      <c r="B168" s="19"/>
      <c r="C168" s="19"/>
      <c r="D168" s="39"/>
      <c r="E168" s="40" t="s">
        <v>4</v>
      </c>
      <c r="F168" s="90"/>
      <c r="G168" s="39"/>
      <c r="H168" s="39"/>
      <c r="I168" s="39"/>
      <c r="J168" s="39"/>
      <c r="K168" s="39"/>
      <c r="L168" s="39"/>
      <c r="M168" s="246"/>
      <c r="N168" s="246"/>
      <c r="O168" s="246"/>
      <c r="P168" s="76"/>
      <c r="Q168" s="76"/>
      <c r="R168" s="76"/>
      <c r="S168" s="22"/>
      <c r="T168" s="22"/>
      <c r="U168" s="22"/>
      <c r="V168" s="22"/>
      <c r="W168" s="22"/>
      <c r="X168" s="22"/>
      <c r="Y168" s="452"/>
    </row>
    <row r="169" spans="1:25" s="77" customFormat="1" ht="17.25" customHeight="1">
      <c r="A169" s="145"/>
      <c r="B169" s="75"/>
      <c r="C169" s="75"/>
      <c r="D169" s="137"/>
      <c r="E169" s="144" t="s">
        <v>469</v>
      </c>
      <c r="F169" s="146"/>
      <c r="G169" s="147">
        <f>G171+G172</f>
        <v>140627.83000000002</v>
      </c>
      <c r="H169" s="147"/>
      <c r="I169" s="147">
        <f>I171+I172</f>
        <v>140627.83000000002</v>
      </c>
      <c r="J169" s="147">
        <f>K169+L169</f>
        <v>164918.9</v>
      </c>
      <c r="K169" s="147">
        <f>K170</f>
        <v>3000</v>
      </c>
      <c r="L169" s="137">
        <f>L171+L172</f>
        <v>161918.9</v>
      </c>
      <c r="M169" s="245">
        <f t="shared" si="25"/>
        <v>238298.47</v>
      </c>
      <c r="N169" s="245">
        <f>N170</f>
        <v>5000</v>
      </c>
      <c r="O169" s="245">
        <f>O171+O172</f>
        <v>233298.47</v>
      </c>
      <c r="P169" s="76">
        <f t="shared" si="48"/>
        <v>73379.570000000007</v>
      </c>
      <c r="Q169" s="76">
        <f t="shared" si="49"/>
        <v>2000</v>
      </c>
      <c r="R169" s="76">
        <f t="shared" si="50"/>
        <v>71379.570000000007</v>
      </c>
      <c r="S169" s="76"/>
      <c r="T169" s="76"/>
      <c r="U169" s="76"/>
      <c r="V169" s="76">
        <f>W169</f>
        <v>5000</v>
      </c>
      <c r="W169" s="76">
        <f>W170</f>
        <v>5000</v>
      </c>
      <c r="X169" s="76"/>
      <c r="Y169" s="452"/>
    </row>
    <row r="170" spans="1:25" s="166" customFormat="1" ht="16.5" customHeight="1">
      <c r="A170" s="179"/>
      <c r="B170" s="180"/>
      <c r="C170" s="180"/>
      <c r="D170" s="148"/>
      <c r="E170" s="182" t="s">
        <v>472</v>
      </c>
      <c r="F170" s="183" t="s">
        <v>473</v>
      </c>
      <c r="G170" s="181"/>
      <c r="H170" s="181"/>
      <c r="I170" s="181"/>
      <c r="J170" s="181">
        <f>K170</f>
        <v>3000</v>
      </c>
      <c r="K170" s="181">
        <v>3000</v>
      </c>
      <c r="L170" s="148"/>
      <c r="M170" s="248">
        <f>N170</f>
        <v>5000</v>
      </c>
      <c r="N170" s="248">
        <v>5000</v>
      </c>
      <c r="O170" s="248"/>
      <c r="P170" s="149"/>
      <c r="Q170" s="149"/>
      <c r="R170" s="149"/>
      <c r="S170" s="149">
        <f>T170</f>
        <v>5000</v>
      </c>
      <c r="T170" s="149">
        <v>5000</v>
      </c>
      <c r="U170" s="149"/>
      <c r="V170" s="149">
        <f>W170</f>
        <v>5000</v>
      </c>
      <c r="W170" s="149">
        <v>5000</v>
      </c>
      <c r="X170" s="149"/>
      <c r="Y170" s="452"/>
    </row>
    <row r="171" spans="1:25" ht="15" customHeight="1">
      <c r="A171" s="17"/>
      <c r="B171" s="19"/>
      <c r="C171" s="19"/>
      <c r="D171" s="39"/>
      <c r="E171" s="42" t="s">
        <v>340</v>
      </c>
      <c r="F171" s="88" t="s">
        <v>339</v>
      </c>
      <c r="G171" s="10">
        <f>I171</f>
        <v>121329.5</v>
      </c>
      <c r="H171" s="32"/>
      <c r="I171" s="32">
        <v>121329.5</v>
      </c>
      <c r="J171" s="32">
        <f>L171</f>
        <v>161918.9</v>
      </c>
      <c r="K171" s="32"/>
      <c r="L171" s="32">
        <v>161918.9</v>
      </c>
      <c r="M171" s="246">
        <f t="shared" si="25"/>
        <v>233298.47</v>
      </c>
      <c r="N171" s="246">
        <v>0</v>
      </c>
      <c r="O171" s="246">
        <v>233298.47</v>
      </c>
      <c r="P171" s="76">
        <f t="shared" si="48"/>
        <v>71379.570000000007</v>
      </c>
      <c r="Q171" s="76">
        <f t="shared" si="49"/>
        <v>0</v>
      </c>
      <c r="R171" s="76">
        <f t="shared" si="50"/>
        <v>71379.570000000007</v>
      </c>
      <c r="S171" s="22"/>
      <c r="T171" s="22"/>
      <c r="U171" s="22"/>
      <c r="V171" s="22"/>
      <c r="W171" s="22"/>
      <c r="X171" s="22"/>
      <c r="Y171" s="453"/>
    </row>
    <row r="172" spans="1:25" ht="17.25" customHeight="1">
      <c r="A172" s="17"/>
      <c r="B172" s="19"/>
      <c r="C172" s="19"/>
      <c r="D172" s="39"/>
      <c r="E172" s="99" t="s">
        <v>445</v>
      </c>
      <c r="F172" s="97" t="s">
        <v>347</v>
      </c>
      <c r="G172" s="50">
        <f>I172</f>
        <v>19298.330000000002</v>
      </c>
      <c r="H172" s="52"/>
      <c r="I172" s="52">
        <v>19298.330000000002</v>
      </c>
      <c r="J172" s="52">
        <f>L172</f>
        <v>0</v>
      </c>
      <c r="K172" s="52"/>
      <c r="L172" s="52">
        <v>0</v>
      </c>
      <c r="M172" s="246">
        <f t="shared" si="25"/>
        <v>0</v>
      </c>
      <c r="N172" s="246">
        <v>0</v>
      </c>
      <c r="O172" s="246">
        <v>0</v>
      </c>
      <c r="P172" s="76">
        <f t="shared" si="48"/>
        <v>0</v>
      </c>
      <c r="Q172" s="76">
        <f t="shared" si="49"/>
        <v>0</v>
      </c>
      <c r="R172" s="76">
        <f t="shared" si="50"/>
        <v>0</v>
      </c>
      <c r="S172" s="22"/>
      <c r="T172" s="22"/>
      <c r="U172" s="22"/>
      <c r="V172" s="22"/>
      <c r="W172" s="22"/>
      <c r="X172" s="22"/>
      <c r="Y172" s="48"/>
    </row>
    <row r="173" spans="1:25" s="77" customFormat="1" ht="39.75" customHeight="1">
      <c r="A173" s="298" t="s">
        <v>221</v>
      </c>
      <c r="B173" s="299" t="s">
        <v>212</v>
      </c>
      <c r="C173" s="299" t="s">
        <v>186</v>
      </c>
      <c r="D173" s="300" t="s">
        <v>171</v>
      </c>
      <c r="E173" s="292" t="s">
        <v>222</v>
      </c>
      <c r="F173" s="301"/>
      <c r="G173" s="302">
        <f>G175</f>
        <v>35219.449999999997</v>
      </c>
      <c r="H173" s="302">
        <f>H175</f>
        <v>29877.42</v>
      </c>
      <c r="I173" s="302">
        <f>I175</f>
        <v>5342.0300000000007</v>
      </c>
      <c r="J173" s="302">
        <f>K173+L173</f>
        <v>34658</v>
      </c>
      <c r="K173" s="302">
        <f>K175</f>
        <v>34658</v>
      </c>
      <c r="L173" s="302">
        <f>L177</f>
        <v>0</v>
      </c>
      <c r="M173" s="295">
        <f t="shared" si="25"/>
        <v>45775.4</v>
      </c>
      <c r="N173" s="295">
        <f>N175</f>
        <v>45775.4</v>
      </c>
      <c r="O173" s="295">
        <f>O175</f>
        <v>0</v>
      </c>
      <c r="P173" s="296">
        <f t="shared" si="48"/>
        <v>11117.400000000001</v>
      </c>
      <c r="Q173" s="296">
        <f t="shared" si="49"/>
        <v>11117.400000000001</v>
      </c>
      <c r="R173" s="296">
        <f t="shared" si="50"/>
        <v>0</v>
      </c>
      <c r="S173" s="296">
        <f>T173</f>
        <v>44752.4</v>
      </c>
      <c r="T173" s="296">
        <f>T175</f>
        <v>44752.4</v>
      </c>
      <c r="U173" s="296"/>
      <c r="V173" s="296">
        <f>W173</f>
        <v>43618.400000000001</v>
      </c>
      <c r="W173" s="296">
        <f>W175</f>
        <v>43618.400000000001</v>
      </c>
      <c r="X173" s="296"/>
      <c r="Y173" s="451" t="s">
        <v>494</v>
      </c>
    </row>
    <row r="174" spans="1:25" ht="12.75" customHeight="1">
      <c r="A174" s="17"/>
      <c r="B174" s="19"/>
      <c r="C174" s="19"/>
      <c r="D174" s="39"/>
      <c r="E174" s="40" t="s">
        <v>176</v>
      </c>
      <c r="F174" s="90"/>
      <c r="G174" s="39"/>
      <c r="H174" s="39"/>
      <c r="I174" s="39"/>
      <c r="J174" s="39"/>
      <c r="K174" s="39"/>
      <c r="L174" s="39"/>
      <c r="M174" s="246"/>
      <c r="N174" s="246"/>
      <c r="O174" s="246"/>
      <c r="P174" s="76"/>
      <c r="Q174" s="76"/>
      <c r="R174" s="76"/>
      <c r="S174" s="22"/>
      <c r="T174" s="22"/>
      <c r="U174" s="22"/>
      <c r="V174" s="22"/>
      <c r="W174" s="22"/>
      <c r="X174" s="22"/>
      <c r="Y174" s="452"/>
    </row>
    <row r="175" spans="1:25" s="74" customFormat="1" ht="12.75" customHeight="1">
      <c r="A175" s="139" t="s">
        <v>223</v>
      </c>
      <c r="B175" s="126" t="s">
        <v>212</v>
      </c>
      <c r="C175" s="126" t="s">
        <v>186</v>
      </c>
      <c r="D175" s="126" t="s">
        <v>174</v>
      </c>
      <c r="E175" s="140" t="s">
        <v>222</v>
      </c>
      <c r="F175" s="141"/>
      <c r="G175" s="142">
        <f>G177</f>
        <v>35219.449999999997</v>
      </c>
      <c r="H175" s="142">
        <f>H177</f>
        <v>29877.42</v>
      </c>
      <c r="I175" s="142">
        <f>I177</f>
        <v>5342.0300000000007</v>
      </c>
      <c r="J175" s="142">
        <f>K175+L175</f>
        <v>34658</v>
      </c>
      <c r="K175" s="142">
        <f>K177</f>
        <v>34658</v>
      </c>
      <c r="L175" s="142">
        <f>L177</f>
        <v>0</v>
      </c>
      <c r="M175" s="245">
        <f>N175+O175</f>
        <v>45775.4</v>
      </c>
      <c r="N175" s="245">
        <f>N177</f>
        <v>45775.4</v>
      </c>
      <c r="O175" s="245">
        <f>O177</f>
        <v>0</v>
      </c>
      <c r="P175" s="76">
        <f t="shared" si="48"/>
        <v>11117.400000000001</v>
      </c>
      <c r="Q175" s="76">
        <f t="shared" si="49"/>
        <v>11117.400000000001</v>
      </c>
      <c r="R175" s="76">
        <f t="shared" si="50"/>
        <v>0</v>
      </c>
      <c r="S175" s="76">
        <f>T175</f>
        <v>44752.4</v>
      </c>
      <c r="T175" s="76">
        <f>T177</f>
        <v>44752.4</v>
      </c>
      <c r="U175" s="76"/>
      <c r="V175" s="76">
        <f>W175</f>
        <v>43618.400000000001</v>
      </c>
      <c r="W175" s="76">
        <f>W177</f>
        <v>43618.400000000001</v>
      </c>
      <c r="X175" s="76"/>
      <c r="Y175" s="452"/>
    </row>
    <row r="176" spans="1:25" ht="12.75" customHeight="1">
      <c r="A176" s="17"/>
      <c r="B176" s="19"/>
      <c r="C176" s="19"/>
      <c r="D176" s="39"/>
      <c r="E176" s="40" t="s">
        <v>4</v>
      </c>
      <c r="F176" s="90"/>
      <c r="G176" s="39"/>
      <c r="H176" s="39"/>
      <c r="I176" s="39"/>
      <c r="J176" s="39"/>
      <c r="K176" s="39"/>
      <c r="L176" s="39"/>
      <c r="M176" s="246"/>
      <c r="N176" s="246"/>
      <c r="O176" s="246"/>
      <c r="P176" s="76"/>
      <c r="Q176" s="76"/>
      <c r="R176" s="76"/>
      <c r="S176" s="22"/>
      <c r="T176" s="22"/>
      <c r="U176" s="22"/>
      <c r="V176" s="22"/>
      <c r="W176" s="22"/>
      <c r="X176" s="22"/>
      <c r="Y176" s="453"/>
    </row>
    <row r="177" spans="1:25" s="77" customFormat="1">
      <c r="A177" s="145"/>
      <c r="B177" s="75"/>
      <c r="C177" s="75"/>
      <c r="D177" s="137"/>
      <c r="E177" s="144" t="s">
        <v>382</v>
      </c>
      <c r="F177" s="146"/>
      <c r="G177" s="147">
        <f t="shared" ref="G177:G186" si="51">H177+I177</f>
        <v>35219.449999999997</v>
      </c>
      <c r="H177" s="147">
        <f>H178+H179+H180+H181+H182</f>
        <v>29877.42</v>
      </c>
      <c r="I177" s="147">
        <f>I183+I184+I185</f>
        <v>5342.0300000000007</v>
      </c>
      <c r="J177" s="147">
        <f>K177+L177</f>
        <v>34658</v>
      </c>
      <c r="K177" s="147">
        <f>K179+K180+K182</f>
        <v>34658</v>
      </c>
      <c r="L177" s="147">
        <f>L183+L184+L185</f>
        <v>0</v>
      </c>
      <c r="M177" s="245">
        <f>N177+O177</f>
        <v>45775.4</v>
      </c>
      <c r="N177" s="245">
        <f>N178+N179+N180+N181+N182</f>
        <v>45775.4</v>
      </c>
      <c r="O177" s="245">
        <f>O183+O184+O185</f>
        <v>0</v>
      </c>
      <c r="P177" s="76">
        <f t="shared" si="48"/>
        <v>11117.400000000001</v>
      </c>
      <c r="Q177" s="76">
        <f t="shared" si="49"/>
        <v>11117.400000000001</v>
      </c>
      <c r="R177" s="76">
        <f t="shared" si="50"/>
        <v>0</v>
      </c>
      <c r="S177" s="76">
        <f t="shared" ref="S177:S182" si="52">T177</f>
        <v>44752.4</v>
      </c>
      <c r="T177" s="76">
        <f>T178+T179+T180+T181+T182</f>
        <v>44752.4</v>
      </c>
      <c r="U177" s="76"/>
      <c r="V177" s="76">
        <f>W177</f>
        <v>43618.400000000001</v>
      </c>
      <c r="W177" s="76">
        <f>W178+W179+W182</f>
        <v>43618.400000000001</v>
      </c>
      <c r="X177" s="76"/>
      <c r="Y177" s="138"/>
    </row>
    <row r="178" spans="1:25" s="166" customFormat="1" ht="24.75" customHeight="1">
      <c r="A178" s="179"/>
      <c r="B178" s="180"/>
      <c r="C178" s="180"/>
      <c r="D178" s="148"/>
      <c r="E178" s="262" t="s">
        <v>474</v>
      </c>
      <c r="F178" s="263" t="s">
        <v>473</v>
      </c>
      <c r="G178" s="35">
        <f>H178</f>
        <v>950</v>
      </c>
      <c r="H178" s="35">
        <v>950</v>
      </c>
      <c r="I178" s="181"/>
      <c r="J178" s="181"/>
      <c r="K178" s="181"/>
      <c r="L178" s="181"/>
      <c r="M178" s="248">
        <f>N178</f>
        <v>7000</v>
      </c>
      <c r="N178" s="248">
        <v>7000</v>
      </c>
      <c r="O178" s="248"/>
      <c r="P178" s="149"/>
      <c r="Q178" s="149"/>
      <c r="R178" s="149"/>
      <c r="S178" s="149">
        <f t="shared" si="52"/>
        <v>5000</v>
      </c>
      <c r="T178" s="149">
        <v>5000</v>
      </c>
      <c r="U178" s="149"/>
      <c r="V178" s="149">
        <f>W178</f>
        <v>5000</v>
      </c>
      <c r="W178" s="149">
        <v>5000</v>
      </c>
      <c r="X178" s="149"/>
      <c r="Y178" s="165"/>
    </row>
    <row r="179" spans="1:25" ht="12.75" customHeight="1">
      <c r="A179" s="17"/>
      <c r="B179" s="19"/>
      <c r="C179" s="19"/>
      <c r="D179" s="39"/>
      <c r="E179" s="96" t="s">
        <v>447</v>
      </c>
      <c r="F179" s="97" t="s">
        <v>295</v>
      </c>
      <c r="G179" s="10">
        <f t="shared" si="51"/>
        <v>225</v>
      </c>
      <c r="H179" s="32">
        <v>225</v>
      </c>
      <c r="I179" s="32"/>
      <c r="J179" s="52">
        <f>K179</f>
        <v>225</v>
      </c>
      <c r="K179" s="52">
        <v>225</v>
      </c>
      <c r="L179" s="32"/>
      <c r="M179" s="246">
        <f>N179+O179</f>
        <v>225</v>
      </c>
      <c r="N179" s="246">
        <v>225</v>
      </c>
      <c r="O179" s="246"/>
      <c r="P179" s="76">
        <f t="shared" si="48"/>
        <v>0</v>
      </c>
      <c r="Q179" s="76">
        <f t="shared" si="49"/>
        <v>0</v>
      </c>
      <c r="R179" s="76">
        <f t="shared" si="50"/>
        <v>0</v>
      </c>
      <c r="S179" s="22">
        <f t="shared" si="52"/>
        <v>310.5</v>
      </c>
      <c r="T179" s="22">
        <v>310.5</v>
      </c>
      <c r="U179" s="22"/>
      <c r="V179" s="22">
        <f>W179</f>
        <v>311</v>
      </c>
      <c r="W179" s="22">
        <v>311</v>
      </c>
      <c r="X179" s="22"/>
      <c r="Y179" s="48"/>
    </row>
    <row r="180" spans="1:25" ht="21.75" customHeight="1">
      <c r="A180" s="17"/>
      <c r="B180" s="19"/>
      <c r="C180" s="19"/>
      <c r="D180" s="39"/>
      <c r="E180" s="42" t="s">
        <v>316</v>
      </c>
      <c r="F180" s="97">
        <v>4251</v>
      </c>
      <c r="G180" s="10">
        <f t="shared" si="51"/>
        <v>954.5</v>
      </c>
      <c r="H180" s="10">
        <v>954.5</v>
      </c>
      <c r="I180" s="32"/>
      <c r="J180" s="52">
        <f>K180</f>
        <v>0</v>
      </c>
      <c r="K180" s="52">
        <v>0</v>
      </c>
      <c r="L180" s="32"/>
      <c r="M180" s="246">
        <f>N180+O180</f>
        <v>1000</v>
      </c>
      <c r="N180" s="246">
        <v>1000</v>
      </c>
      <c r="O180" s="246"/>
      <c r="P180" s="76">
        <f t="shared" si="48"/>
        <v>1000</v>
      </c>
      <c r="Q180" s="76">
        <f t="shared" si="49"/>
        <v>1000</v>
      </c>
      <c r="R180" s="76">
        <f t="shared" si="50"/>
        <v>0</v>
      </c>
      <c r="S180" s="22">
        <f t="shared" si="52"/>
        <v>2000</v>
      </c>
      <c r="T180" s="22">
        <v>2000</v>
      </c>
      <c r="U180" s="22"/>
      <c r="V180" s="22"/>
      <c r="W180" s="22"/>
      <c r="X180" s="22"/>
      <c r="Y180" s="48"/>
    </row>
    <row r="181" spans="1:25" ht="21.75" customHeight="1">
      <c r="A181" s="17"/>
      <c r="B181" s="19"/>
      <c r="C181" s="19"/>
      <c r="D181" s="39"/>
      <c r="E181" s="96" t="s">
        <v>448</v>
      </c>
      <c r="F181" s="88" t="s">
        <v>317</v>
      </c>
      <c r="G181" s="50">
        <v>0</v>
      </c>
      <c r="H181" s="50">
        <v>0</v>
      </c>
      <c r="I181" s="32"/>
      <c r="J181" s="52"/>
      <c r="K181" s="52"/>
      <c r="L181" s="32"/>
      <c r="M181" s="246">
        <f>N181</f>
        <v>980</v>
      </c>
      <c r="N181" s="246">
        <v>980</v>
      </c>
      <c r="O181" s="246"/>
      <c r="P181" s="76">
        <f t="shared" si="48"/>
        <v>980</v>
      </c>
      <c r="Q181" s="76">
        <f t="shared" si="49"/>
        <v>980</v>
      </c>
      <c r="R181" s="76">
        <f t="shared" si="50"/>
        <v>0</v>
      </c>
      <c r="S181" s="22">
        <f t="shared" si="52"/>
        <v>0</v>
      </c>
      <c r="T181" s="22">
        <v>0</v>
      </c>
      <c r="U181" s="22"/>
      <c r="V181" s="22"/>
      <c r="W181" s="22"/>
      <c r="X181" s="22"/>
      <c r="Y181" s="48"/>
    </row>
    <row r="182" spans="1:25" ht="48.75" customHeight="1">
      <c r="A182" s="17"/>
      <c r="B182" s="19"/>
      <c r="C182" s="19"/>
      <c r="D182" s="39"/>
      <c r="E182" s="96" t="s">
        <v>449</v>
      </c>
      <c r="F182" s="97" t="s">
        <v>327</v>
      </c>
      <c r="G182" s="10">
        <f t="shared" si="51"/>
        <v>27747.919999999998</v>
      </c>
      <c r="H182" s="10">
        <v>27747.919999999998</v>
      </c>
      <c r="I182" s="32"/>
      <c r="J182" s="50">
        <f>K182</f>
        <v>34433</v>
      </c>
      <c r="K182" s="50">
        <v>34433</v>
      </c>
      <c r="L182" s="32"/>
      <c r="M182" s="246">
        <f>N182+O182</f>
        <v>36570.400000000001</v>
      </c>
      <c r="N182" s="246">
        <v>36570.400000000001</v>
      </c>
      <c r="O182" s="246"/>
      <c r="P182" s="76">
        <f t="shared" si="48"/>
        <v>2137.4000000000015</v>
      </c>
      <c r="Q182" s="76">
        <f t="shared" si="49"/>
        <v>2137.4000000000015</v>
      </c>
      <c r="R182" s="76">
        <f t="shared" si="50"/>
        <v>0</v>
      </c>
      <c r="S182" s="22">
        <f t="shared" si="52"/>
        <v>37441.9</v>
      </c>
      <c r="T182" s="22">
        <v>37441.9</v>
      </c>
      <c r="U182" s="22">
        <v>0</v>
      </c>
      <c r="V182" s="22">
        <f>W182</f>
        <v>38307.4</v>
      </c>
      <c r="W182" s="198">
        <v>38307.4</v>
      </c>
      <c r="X182" s="22"/>
      <c r="Y182" s="204" t="s">
        <v>532</v>
      </c>
    </row>
    <row r="183" spans="1:25" ht="20.25" customHeight="1">
      <c r="A183" s="17"/>
      <c r="B183" s="19"/>
      <c r="C183" s="19"/>
      <c r="D183" s="39"/>
      <c r="E183" s="96" t="s">
        <v>446</v>
      </c>
      <c r="F183" s="97" t="s">
        <v>337</v>
      </c>
      <c r="G183" s="10">
        <f>I183</f>
        <v>0</v>
      </c>
      <c r="H183" s="10"/>
      <c r="I183" s="10">
        <v>0</v>
      </c>
      <c r="J183" s="52"/>
      <c r="K183" s="52"/>
      <c r="L183" s="32"/>
      <c r="M183" s="246">
        <f>O183</f>
        <v>0</v>
      </c>
      <c r="N183" s="246"/>
      <c r="O183" s="246">
        <v>0</v>
      </c>
      <c r="P183" s="76"/>
      <c r="Q183" s="76"/>
      <c r="R183" s="76"/>
      <c r="S183" s="22"/>
      <c r="T183" s="22"/>
      <c r="U183" s="22"/>
      <c r="V183" s="22"/>
      <c r="W183" s="198"/>
      <c r="X183" s="22"/>
      <c r="Y183" s="48"/>
    </row>
    <row r="184" spans="1:25" s="5" customFormat="1" ht="17.25" customHeight="1">
      <c r="A184" s="8"/>
      <c r="B184" s="9"/>
      <c r="C184" s="9"/>
      <c r="D184" s="35"/>
      <c r="E184" s="42" t="s">
        <v>340</v>
      </c>
      <c r="F184" s="88" t="s">
        <v>339</v>
      </c>
      <c r="G184" s="10">
        <f t="shared" si="51"/>
        <v>2680.03</v>
      </c>
      <c r="H184" s="43"/>
      <c r="I184" s="35">
        <v>2680.03</v>
      </c>
      <c r="J184" s="35">
        <f>L184</f>
        <v>0</v>
      </c>
      <c r="K184" s="35"/>
      <c r="L184" s="35">
        <v>0</v>
      </c>
      <c r="M184" s="249">
        <f>N184+O184</f>
        <v>0</v>
      </c>
      <c r="N184" s="249"/>
      <c r="O184" s="249">
        <v>0</v>
      </c>
      <c r="P184" s="76">
        <f t="shared" si="48"/>
        <v>0</v>
      </c>
      <c r="Q184" s="76">
        <f t="shared" si="49"/>
        <v>0</v>
      </c>
      <c r="R184" s="76">
        <f t="shared" si="50"/>
        <v>0</v>
      </c>
      <c r="S184" s="22"/>
      <c r="T184" s="22"/>
      <c r="U184" s="22"/>
      <c r="V184" s="22"/>
      <c r="W184" s="22"/>
      <c r="X184" s="22"/>
      <c r="Y184" s="47"/>
    </row>
    <row r="185" spans="1:25" s="5" customFormat="1" ht="17.25" customHeight="1">
      <c r="A185" s="8"/>
      <c r="B185" s="9"/>
      <c r="C185" s="9"/>
      <c r="D185" s="35"/>
      <c r="E185" s="96" t="s">
        <v>445</v>
      </c>
      <c r="F185" s="97" t="s">
        <v>347</v>
      </c>
      <c r="G185" s="35">
        <f>I185</f>
        <v>2662</v>
      </c>
      <c r="H185" s="43"/>
      <c r="I185" s="35">
        <v>2662</v>
      </c>
      <c r="J185" s="35">
        <f>L185</f>
        <v>0</v>
      </c>
      <c r="K185" s="35"/>
      <c r="L185" s="35">
        <v>0</v>
      </c>
      <c r="M185" s="246">
        <f>O185</f>
        <v>0</v>
      </c>
      <c r="N185" s="246"/>
      <c r="O185" s="246">
        <v>0</v>
      </c>
      <c r="P185" s="76"/>
      <c r="Q185" s="76"/>
      <c r="R185" s="76"/>
      <c r="S185" s="22"/>
      <c r="T185" s="22"/>
      <c r="U185" s="22"/>
      <c r="V185" s="22"/>
      <c r="W185" s="22"/>
      <c r="X185" s="22"/>
      <c r="Y185" s="47"/>
    </row>
    <row r="186" spans="1:25" s="77" customFormat="1" ht="21">
      <c r="A186" s="311" t="s">
        <v>224</v>
      </c>
      <c r="B186" s="312" t="s">
        <v>225</v>
      </c>
      <c r="C186" s="312" t="s">
        <v>171</v>
      </c>
      <c r="D186" s="313" t="s">
        <v>171</v>
      </c>
      <c r="E186" s="314" t="s">
        <v>226</v>
      </c>
      <c r="F186" s="315"/>
      <c r="G186" s="316">
        <f t="shared" si="51"/>
        <v>401731.86000000004</v>
      </c>
      <c r="H186" s="316">
        <f>H188+H197+H208</f>
        <v>34070.82</v>
      </c>
      <c r="I186" s="316">
        <f>I188+I197+I208+I226</f>
        <v>367661.04000000004</v>
      </c>
      <c r="J186" s="316">
        <f>K186+L186</f>
        <v>222893.2</v>
      </c>
      <c r="K186" s="316">
        <f>K188+K197+K208+K226</f>
        <v>39230</v>
      </c>
      <c r="L186" s="316">
        <f>L188+L197+L208+L226</f>
        <v>183663.2</v>
      </c>
      <c r="M186" s="277">
        <f>N186+O186</f>
        <v>465230</v>
      </c>
      <c r="N186" s="277">
        <f>N188+N197+N208</f>
        <v>45230</v>
      </c>
      <c r="O186" s="277">
        <f>O188+O197+O208</f>
        <v>420000</v>
      </c>
      <c r="P186" s="279">
        <f t="shared" si="48"/>
        <v>242336.8</v>
      </c>
      <c r="Q186" s="279">
        <f t="shared" si="49"/>
        <v>6000</v>
      </c>
      <c r="R186" s="279">
        <f t="shared" si="50"/>
        <v>236336.8</v>
      </c>
      <c r="S186" s="279">
        <f>T186+U186</f>
        <v>519400</v>
      </c>
      <c r="T186" s="320">
        <f>T188+T197+T208+T226</f>
        <v>39400</v>
      </c>
      <c r="U186" s="279">
        <f>U188+U197</f>
        <v>480000</v>
      </c>
      <c r="V186" s="279">
        <f>W186+X186</f>
        <v>88000</v>
      </c>
      <c r="W186" s="279">
        <f>W188+W197+W208</f>
        <v>52000</v>
      </c>
      <c r="X186" s="279">
        <f>X188</f>
        <v>36000</v>
      </c>
      <c r="Y186" s="303"/>
    </row>
    <row r="187" spans="1:25" ht="12.75" customHeight="1">
      <c r="A187" s="17"/>
      <c r="B187" s="19"/>
      <c r="C187" s="19"/>
      <c r="D187" s="39"/>
      <c r="E187" s="40" t="s">
        <v>4</v>
      </c>
      <c r="F187" s="90"/>
      <c r="G187" s="39"/>
      <c r="H187" s="39"/>
      <c r="I187" s="39"/>
      <c r="J187" s="39"/>
      <c r="K187" s="39"/>
      <c r="L187" s="39"/>
      <c r="M187" s="246"/>
      <c r="N187" s="246"/>
      <c r="O187" s="246"/>
      <c r="P187" s="22"/>
      <c r="Q187" s="22"/>
      <c r="R187" s="22"/>
      <c r="S187" s="22"/>
      <c r="T187" s="22"/>
      <c r="U187" s="22"/>
      <c r="V187" s="22"/>
      <c r="W187" s="22"/>
      <c r="X187" s="22"/>
      <c r="Y187" s="48"/>
    </row>
    <row r="188" spans="1:25" s="5" customFormat="1">
      <c r="A188" s="321" t="s">
        <v>227</v>
      </c>
      <c r="B188" s="322" t="s">
        <v>225</v>
      </c>
      <c r="C188" s="322" t="s">
        <v>174</v>
      </c>
      <c r="D188" s="319" t="s">
        <v>171</v>
      </c>
      <c r="E188" s="323" t="s">
        <v>228</v>
      </c>
      <c r="F188" s="324"/>
      <c r="G188" s="325">
        <f>H188+I188</f>
        <v>86751.48000000001</v>
      </c>
      <c r="H188" s="325">
        <f>H190</f>
        <v>856.66</v>
      </c>
      <c r="I188" s="325">
        <f>I190</f>
        <v>85894.82</v>
      </c>
      <c r="J188" s="325">
        <f>K188+L188</f>
        <v>1930</v>
      </c>
      <c r="K188" s="325">
        <f>K190</f>
        <v>1930</v>
      </c>
      <c r="L188" s="325">
        <f>L190</f>
        <v>0</v>
      </c>
      <c r="M188" s="326">
        <f>N188+O188</f>
        <v>2930</v>
      </c>
      <c r="N188" s="326">
        <f>N190</f>
        <v>2930</v>
      </c>
      <c r="O188" s="326">
        <f>O190</f>
        <v>0</v>
      </c>
      <c r="P188" s="327">
        <v>0</v>
      </c>
      <c r="Q188" s="327">
        <v>0</v>
      </c>
      <c r="R188" s="327">
        <v>0</v>
      </c>
      <c r="S188" s="327">
        <f>T188</f>
        <v>2500</v>
      </c>
      <c r="T188" s="327">
        <f>T190</f>
        <v>2500</v>
      </c>
      <c r="U188" s="328">
        <v>0</v>
      </c>
      <c r="V188" s="328">
        <f>V190</f>
        <v>43500</v>
      </c>
      <c r="W188" s="328">
        <f>W190</f>
        <v>7500</v>
      </c>
      <c r="X188" s="328">
        <f>X190</f>
        <v>36000</v>
      </c>
      <c r="Y188" s="329"/>
    </row>
    <row r="189" spans="1:25" ht="12.75" customHeight="1">
      <c r="A189" s="29"/>
      <c r="B189" s="30"/>
      <c r="C189" s="30"/>
      <c r="D189" s="123"/>
      <c r="E189" s="40" t="s">
        <v>176</v>
      </c>
      <c r="F189" s="90"/>
      <c r="G189" s="39"/>
      <c r="H189" s="39"/>
      <c r="I189" s="39"/>
      <c r="J189" s="39"/>
      <c r="K189" s="39"/>
      <c r="L189" s="39"/>
      <c r="M189" s="247"/>
      <c r="N189" s="247"/>
      <c r="O189" s="246"/>
      <c r="P189" s="22"/>
      <c r="Q189" s="22"/>
      <c r="R189" s="22"/>
      <c r="S189" s="22"/>
      <c r="T189" s="22"/>
      <c r="U189" s="22"/>
      <c r="V189" s="22"/>
      <c r="W189" s="22"/>
      <c r="X189" s="22"/>
      <c r="Y189" s="48"/>
    </row>
    <row r="190" spans="1:25" ht="12.75" customHeight="1">
      <c r="A190" s="168" t="s">
        <v>229</v>
      </c>
      <c r="B190" s="169" t="s">
        <v>225</v>
      </c>
      <c r="C190" s="169" t="s">
        <v>174</v>
      </c>
      <c r="D190" s="169" t="s">
        <v>174</v>
      </c>
      <c r="E190" s="95" t="s">
        <v>228</v>
      </c>
      <c r="F190" s="90"/>
      <c r="G190" s="123">
        <f>H190+I190</f>
        <v>86751.48000000001</v>
      </c>
      <c r="H190" s="123">
        <f>H192+H193+H194</f>
        <v>856.66</v>
      </c>
      <c r="I190" s="123">
        <f>I195+I196</f>
        <v>85894.82</v>
      </c>
      <c r="J190" s="123">
        <f>K190+L190</f>
        <v>1930</v>
      </c>
      <c r="K190" s="123">
        <f>K192+K193+K194</f>
        <v>1930</v>
      </c>
      <c r="L190" s="123">
        <f>L195</f>
        <v>0</v>
      </c>
      <c r="M190" s="247">
        <f>N190+O190</f>
        <v>2930</v>
      </c>
      <c r="N190" s="247">
        <f>N192+N193+N194</f>
        <v>2930</v>
      </c>
      <c r="O190" s="247">
        <f>O195</f>
        <v>0</v>
      </c>
      <c r="P190" s="22">
        <v>0</v>
      </c>
      <c r="Q190" s="22">
        <v>0</v>
      </c>
      <c r="R190" s="22">
        <v>0</v>
      </c>
      <c r="S190" s="22">
        <f>T190</f>
        <v>2500</v>
      </c>
      <c r="T190" s="22">
        <f>T193</f>
        <v>2500</v>
      </c>
      <c r="U190" s="16">
        <v>0</v>
      </c>
      <c r="V190" s="16">
        <f>V192+V193+V195</f>
        <v>43500</v>
      </c>
      <c r="W190" s="16">
        <f>W192+W193</f>
        <v>7500</v>
      </c>
      <c r="X190" s="16">
        <f>X195</f>
        <v>36000</v>
      </c>
      <c r="Y190" s="48"/>
    </row>
    <row r="191" spans="1:25" ht="12.75" customHeight="1">
      <c r="A191" s="17"/>
      <c r="B191" s="19"/>
      <c r="C191" s="19"/>
      <c r="D191" s="39"/>
      <c r="E191" s="40" t="s">
        <v>4</v>
      </c>
      <c r="F191" s="90"/>
      <c r="G191" s="39"/>
      <c r="H191" s="39"/>
      <c r="I191" s="39"/>
      <c r="J191" s="39"/>
      <c r="K191" s="39"/>
      <c r="L191" s="39"/>
      <c r="M191" s="246"/>
      <c r="N191" s="246"/>
      <c r="O191" s="246"/>
      <c r="P191" s="22"/>
      <c r="Q191" s="22"/>
      <c r="R191" s="22"/>
      <c r="S191" s="22"/>
      <c r="T191" s="22"/>
      <c r="U191" s="22"/>
      <c r="V191" s="22"/>
      <c r="W191" s="22"/>
      <c r="X191" s="22"/>
      <c r="Y191" s="48"/>
    </row>
    <row r="192" spans="1:25" s="5" customFormat="1" ht="15.75" customHeight="1">
      <c r="A192" s="8"/>
      <c r="B192" s="9"/>
      <c r="C192" s="9"/>
      <c r="D192" s="35"/>
      <c r="E192" s="96" t="s">
        <v>450</v>
      </c>
      <c r="F192" s="97" t="s">
        <v>313</v>
      </c>
      <c r="G192" s="35">
        <f>H192+I192</f>
        <v>200</v>
      </c>
      <c r="H192" s="35">
        <v>200</v>
      </c>
      <c r="I192" s="43"/>
      <c r="J192" s="35">
        <f>K192</f>
        <v>0</v>
      </c>
      <c r="K192" s="35">
        <v>0</v>
      </c>
      <c r="L192" s="43"/>
      <c r="M192" s="246">
        <f>N192+O192</f>
        <v>1000</v>
      </c>
      <c r="N192" s="246">
        <v>1000</v>
      </c>
      <c r="O192" s="246">
        <f>P192+Q192</f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f>W192</f>
        <v>1000</v>
      </c>
      <c r="W192" s="22">
        <v>1000</v>
      </c>
      <c r="X192" s="22">
        <v>0</v>
      </c>
      <c r="Y192" s="47"/>
    </row>
    <row r="193" spans="1:25" s="5" customFormat="1" ht="15.75" customHeight="1">
      <c r="A193" s="8"/>
      <c r="B193" s="9"/>
      <c r="C193" s="9"/>
      <c r="D193" s="35"/>
      <c r="E193" s="85" t="s">
        <v>435</v>
      </c>
      <c r="F193" s="88" t="s">
        <v>315</v>
      </c>
      <c r="G193" s="35">
        <f>H193</f>
        <v>656.66</v>
      </c>
      <c r="H193" s="35">
        <v>656.66</v>
      </c>
      <c r="I193" s="43"/>
      <c r="J193" s="35">
        <f>K193</f>
        <v>980</v>
      </c>
      <c r="K193" s="35">
        <v>980</v>
      </c>
      <c r="L193" s="43"/>
      <c r="M193" s="246">
        <f>N193</f>
        <v>980</v>
      </c>
      <c r="N193" s="246">
        <v>980</v>
      </c>
      <c r="O193" s="246"/>
      <c r="P193" s="22"/>
      <c r="Q193" s="22"/>
      <c r="R193" s="22"/>
      <c r="S193" s="22">
        <f>T193</f>
        <v>2500</v>
      </c>
      <c r="T193" s="22">
        <v>2500</v>
      </c>
      <c r="U193" s="22"/>
      <c r="V193" s="22">
        <f>W193</f>
        <v>6500</v>
      </c>
      <c r="W193" s="22">
        <v>6500</v>
      </c>
      <c r="X193" s="22"/>
      <c r="Y193" s="47"/>
    </row>
    <row r="194" spans="1:25" s="5" customFormat="1" ht="21.75" customHeight="1">
      <c r="A194" s="8"/>
      <c r="B194" s="9"/>
      <c r="C194" s="9"/>
      <c r="D194" s="35"/>
      <c r="E194" s="96" t="s">
        <v>448</v>
      </c>
      <c r="F194" s="88" t="s">
        <v>317</v>
      </c>
      <c r="G194" s="35">
        <f>H194</f>
        <v>0</v>
      </c>
      <c r="H194" s="35">
        <v>0</v>
      </c>
      <c r="I194" s="43"/>
      <c r="J194" s="35">
        <f>K194</f>
        <v>950</v>
      </c>
      <c r="K194" s="35">
        <v>950</v>
      </c>
      <c r="L194" s="43"/>
      <c r="M194" s="246">
        <f>N194</f>
        <v>950</v>
      </c>
      <c r="N194" s="246">
        <v>950</v>
      </c>
      <c r="O194" s="246"/>
      <c r="P194" s="22"/>
      <c r="Q194" s="22"/>
      <c r="R194" s="22"/>
      <c r="S194" s="22"/>
      <c r="T194" s="22"/>
      <c r="U194" s="22"/>
      <c r="V194" s="22"/>
      <c r="W194" s="22"/>
      <c r="X194" s="22"/>
      <c r="Y194" s="47"/>
    </row>
    <row r="195" spans="1:25" ht="15.75" customHeight="1">
      <c r="A195" s="17"/>
      <c r="B195" s="19"/>
      <c r="C195" s="19"/>
      <c r="D195" s="39"/>
      <c r="E195" s="96" t="s">
        <v>451</v>
      </c>
      <c r="F195" s="97" t="s">
        <v>339</v>
      </c>
      <c r="G195" s="35">
        <f>H195+I195</f>
        <v>85144.82</v>
      </c>
      <c r="H195" s="32"/>
      <c r="I195" s="32">
        <v>85144.82</v>
      </c>
      <c r="J195" s="52">
        <f>L195</f>
        <v>0</v>
      </c>
      <c r="K195" s="32"/>
      <c r="L195" s="52">
        <v>0</v>
      </c>
      <c r="M195" s="246">
        <f>N195+O195</f>
        <v>0</v>
      </c>
      <c r="N195" s="246"/>
      <c r="O195" s="246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f>X195</f>
        <v>36000</v>
      </c>
      <c r="W195" s="22"/>
      <c r="X195" s="22">
        <v>36000</v>
      </c>
      <c r="Y195" s="48"/>
    </row>
    <row r="196" spans="1:25" ht="12.75" customHeight="1">
      <c r="A196" s="100"/>
      <c r="B196" s="101"/>
      <c r="C196" s="101"/>
      <c r="D196" s="102"/>
      <c r="E196" s="103" t="s">
        <v>445</v>
      </c>
      <c r="F196" s="104" t="s">
        <v>347</v>
      </c>
      <c r="G196" s="35">
        <f>H196+I196</f>
        <v>750</v>
      </c>
      <c r="H196" s="105"/>
      <c r="I196" s="105">
        <v>750</v>
      </c>
      <c r="J196" s="52">
        <f>L196</f>
        <v>0</v>
      </c>
      <c r="K196" s="105"/>
      <c r="L196" s="105">
        <v>0</v>
      </c>
      <c r="M196" s="246">
        <f>N196+O196</f>
        <v>0</v>
      </c>
      <c r="N196" s="246"/>
      <c r="O196" s="246">
        <f>P196+Q196</f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106">
        <v>0</v>
      </c>
      <c r="W196" s="106"/>
      <c r="X196" s="106">
        <v>0</v>
      </c>
      <c r="Y196" s="107"/>
    </row>
    <row r="197" spans="1:25" s="73" customFormat="1" ht="12.75" customHeight="1">
      <c r="A197" s="330">
        <v>2630</v>
      </c>
      <c r="B197" s="305" t="s">
        <v>225</v>
      </c>
      <c r="C197" s="306" t="s">
        <v>179</v>
      </c>
      <c r="D197" s="306" t="s">
        <v>171</v>
      </c>
      <c r="E197" s="307" t="s">
        <v>412</v>
      </c>
      <c r="F197" s="331"/>
      <c r="G197" s="332">
        <f>H197+I197</f>
        <v>251831.39</v>
      </c>
      <c r="H197" s="333">
        <f>H199</f>
        <v>1139.5</v>
      </c>
      <c r="I197" s="332">
        <f>I199</f>
        <v>250691.89</v>
      </c>
      <c r="J197" s="333">
        <f>L197</f>
        <v>183663.2</v>
      </c>
      <c r="K197" s="333">
        <f>K199</f>
        <v>2300</v>
      </c>
      <c r="L197" s="333">
        <f>L199</f>
        <v>183663.2</v>
      </c>
      <c r="M197" s="295">
        <f>N197+O197</f>
        <v>422300</v>
      </c>
      <c r="N197" s="295">
        <f>N199</f>
        <v>2300</v>
      </c>
      <c r="O197" s="295">
        <f>O199</f>
        <v>420000</v>
      </c>
      <c r="P197" s="296">
        <f>M197-J196</f>
        <v>422300</v>
      </c>
      <c r="Q197" s="296">
        <f>N197-K196</f>
        <v>2300</v>
      </c>
      <c r="R197" s="296">
        <f>O197-L196</f>
        <v>420000</v>
      </c>
      <c r="S197" s="296">
        <f t="shared" ref="S197:X197" si="53">S199</f>
        <v>480900</v>
      </c>
      <c r="T197" s="296">
        <f t="shared" si="53"/>
        <v>900</v>
      </c>
      <c r="U197" s="296">
        <f t="shared" si="53"/>
        <v>480000</v>
      </c>
      <c r="V197" s="296">
        <f t="shared" si="53"/>
        <v>4500</v>
      </c>
      <c r="W197" s="296">
        <f t="shared" si="53"/>
        <v>4500</v>
      </c>
      <c r="X197" s="296">
        <f t="shared" si="53"/>
        <v>0</v>
      </c>
      <c r="Y197" s="457" t="s">
        <v>495</v>
      </c>
    </row>
    <row r="198" spans="1:25" s="46" customFormat="1" ht="12.75" customHeight="1">
      <c r="A198" s="225"/>
      <c r="B198" s="94"/>
      <c r="C198" s="68"/>
      <c r="D198" s="68"/>
      <c r="E198" s="69" t="s">
        <v>452</v>
      </c>
      <c r="F198" s="110"/>
      <c r="G198" s="32"/>
      <c r="H198" s="32"/>
      <c r="I198" s="32"/>
      <c r="J198" s="32"/>
      <c r="K198" s="32"/>
      <c r="L198" s="32"/>
      <c r="M198" s="246"/>
      <c r="N198" s="246"/>
      <c r="O198" s="246"/>
      <c r="P198" s="76"/>
      <c r="Q198" s="76"/>
      <c r="R198" s="76"/>
      <c r="S198" s="22"/>
      <c r="T198" s="22"/>
      <c r="U198" s="22"/>
      <c r="V198" s="22"/>
      <c r="W198" s="22"/>
      <c r="X198" s="22"/>
      <c r="Y198" s="458"/>
    </row>
    <row r="199" spans="1:25" s="80" customFormat="1" ht="12.75" customHeight="1">
      <c r="A199" s="224">
        <v>2631</v>
      </c>
      <c r="B199" s="184" t="s">
        <v>225</v>
      </c>
      <c r="C199" s="185" t="s">
        <v>179</v>
      </c>
      <c r="D199" s="185" t="s">
        <v>174</v>
      </c>
      <c r="E199" s="157" t="s">
        <v>412</v>
      </c>
      <c r="F199" s="186"/>
      <c r="G199" s="83">
        <f>H199+I199</f>
        <v>251831.39</v>
      </c>
      <c r="H199" s="187">
        <f>H201</f>
        <v>1139.5</v>
      </c>
      <c r="I199" s="83">
        <f>I201</f>
        <v>250691.89</v>
      </c>
      <c r="J199" s="187">
        <f>L199</f>
        <v>183663.2</v>
      </c>
      <c r="K199" s="187">
        <f>K201</f>
        <v>2300</v>
      </c>
      <c r="L199" s="187">
        <f>L201</f>
        <v>183663.2</v>
      </c>
      <c r="M199" s="250">
        <f>N199+O199</f>
        <v>422300</v>
      </c>
      <c r="N199" s="250">
        <f>N201</f>
        <v>2300</v>
      </c>
      <c r="O199" s="250">
        <f>O201</f>
        <v>420000</v>
      </c>
      <c r="P199" s="188">
        <f>M199-J198</f>
        <v>422300</v>
      </c>
      <c r="Q199" s="188">
        <f>N199-K198</f>
        <v>2300</v>
      </c>
      <c r="R199" s="188">
        <f>O199-L198</f>
        <v>420000</v>
      </c>
      <c r="S199" s="188">
        <f t="shared" ref="S199:X199" si="54">S201</f>
        <v>480900</v>
      </c>
      <c r="T199" s="188">
        <f t="shared" si="54"/>
        <v>900</v>
      </c>
      <c r="U199" s="188">
        <f t="shared" si="54"/>
        <v>480000</v>
      </c>
      <c r="V199" s="188">
        <f t="shared" si="54"/>
        <v>4500</v>
      </c>
      <c r="W199" s="188">
        <f t="shared" si="54"/>
        <v>4500</v>
      </c>
      <c r="X199" s="188">
        <f t="shared" si="54"/>
        <v>0</v>
      </c>
      <c r="Y199" s="458"/>
    </row>
    <row r="200" spans="1:25" s="46" customFormat="1" ht="12.75" customHeight="1">
      <c r="A200" s="19"/>
      <c r="B200" s="19"/>
      <c r="C200" s="19"/>
      <c r="D200" s="39"/>
      <c r="E200" s="40" t="s">
        <v>4</v>
      </c>
      <c r="F200" s="110"/>
      <c r="G200" s="32"/>
      <c r="H200" s="32"/>
      <c r="I200" s="32"/>
      <c r="J200" s="32"/>
      <c r="K200" s="32"/>
      <c r="L200" s="32"/>
      <c r="M200" s="246"/>
      <c r="N200" s="246"/>
      <c r="O200" s="246"/>
      <c r="P200" s="76"/>
      <c r="Q200" s="76"/>
      <c r="R200" s="76"/>
      <c r="S200" s="22"/>
      <c r="T200" s="22"/>
      <c r="U200" s="22"/>
      <c r="V200" s="22"/>
      <c r="W200" s="22"/>
      <c r="X200" s="22"/>
      <c r="Y200" s="458"/>
    </row>
    <row r="201" spans="1:25" s="73" customFormat="1" ht="12.75" customHeight="1">
      <c r="A201" s="71"/>
      <c r="B201" s="71"/>
      <c r="C201" s="71"/>
      <c r="D201" s="142"/>
      <c r="E201" s="124" t="s">
        <v>453</v>
      </c>
      <c r="F201" s="125"/>
      <c r="G201" s="72">
        <f t="shared" ref="G201:G207" si="55">H201+I201</f>
        <v>251831.39</v>
      </c>
      <c r="H201" s="72">
        <f>H202+H203</f>
        <v>1139.5</v>
      </c>
      <c r="I201" s="72">
        <f>I204+I205+I206+I207</f>
        <v>250691.89</v>
      </c>
      <c r="J201" s="126">
        <f>L201</f>
        <v>183663.2</v>
      </c>
      <c r="K201" s="126">
        <f>K202+K203</f>
        <v>2300</v>
      </c>
      <c r="L201" s="126">
        <f>L204+L207</f>
        <v>183663.2</v>
      </c>
      <c r="M201" s="245">
        <f>N201+O201</f>
        <v>422300</v>
      </c>
      <c r="N201" s="245">
        <f>N202+N203</f>
        <v>2300</v>
      </c>
      <c r="O201" s="245">
        <f>O204+O205+O206+O207</f>
        <v>420000</v>
      </c>
      <c r="P201" s="76">
        <f t="shared" ref="P201:R207" si="56">M201-J200</f>
        <v>422300</v>
      </c>
      <c r="Q201" s="76">
        <f>N201-K201</f>
        <v>0</v>
      </c>
      <c r="R201" s="76">
        <f t="shared" si="56"/>
        <v>420000</v>
      </c>
      <c r="S201" s="76">
        <f>T201+U201</f>
        <v>480900</v>
      </c>
      <c r="T201" s="76">
        <f>T203</f>
        <v>900</v>
      </c>
      <c r="U201" s="76">
        <f>U204+U205+U206</f>
        <v>480000</v>
      </c>
      <c r="V201" s="76">
        <f>W201+X201</f>
        <v>4500</v>
      </c>
      <c r="W201" s="76">
        <f>W202+W203</f>
        <v>4500</v>
      </c>
      <c r="X201" s="76">
        <v>0</v>
      </c>
      <c r="Y201" s="459"/>
    </row>
    <row r="202" spans="1:25" s="73" customFormat="1" ht="12.75" customHeight="1">
      <c r="A202" s="71"/>
      <c r="B202" s="71"/>
      <c r="C202" s="71"/>
      <c r="D202" s="142"/>
      <c r="E202" s="96" t="s">
        <v>450</v>
      </c>
      <c r="F202" s="97" t="s">
        <v>313</v>
      </c>
      <c r="G202" s="52">
        <f>H202</f>
        <v>0</v>
      </c>
      <c r="H202" s="52">
        <v>0</v>
      </c>
      <c r="I202" s="72"/>
      <c r="J202" s="32">
        <f>K202</f>
        <v>800</v>
      </c>
      <c r="K202" s="32">
        <v>800</v>
      </c>
      <c r="L202" s="126"/>
      <c r="M202" s="246">
        <f>N202</f>
        <v>800</v>
      </c>
      <c r="N202" s="246">
        <v>800</v>
      </c>
      <c r="O202" s="245"/>
      <c r="P202" s="76">
        <f>Q202</f>
        <v>0</v>
      </c>
      <c r="Q202" s="76">
        <f>N202-K202</f>
        <v>0</v>
      </c>
      <c r="R202" s="76"/>
      <c r="S202" s="76"/>
      <c r="T202" s="76"/>
      <c r="U202" s="76"/>
      <c r="V202" s="22">
        <v>1000</v>
      </c>
      <c r="W202" s="22">
        <v>1000</v>
      </c>
      <c r="X202" s="76"/>
    </row>
    <row r="203" spans="1:25" s="46" customFormat="1" ht="21.75" customHeight="1">
      <c r="A203" s="19"/>
      <c r="B203" s="19"/>
      <c r="C203" s="19"/>
      <c r="D203" s="39"/>
      <c r="E203" s="96" t="s">
        <v>448</v>
      </c>
      <c r="F203" s="97" t="s">
        <v>317</v>
      </c>
      <c r="G203" s="10">
        <f t="shared" si="55"/>
        <v>1139.5</v>
      </c>
      <c r="H203" s="10">
        <v>1139.5</v>
      </c>
      <c r="I203" s="32"/>
      <c r="J203" s="32">
        <f>K203</f>
        <v>1500</v>
      </c>
      <c r="K203" s="10">
        <v>1500</v>
      </c>
      <c r="L203" s="32"/>
      <c r="M203" s="246">
        <f t="shared" ref="M203:M208" si="57">N203+O203</f>
        <v>1500</v>
      </c>
      <c r="N203" s="246">
        <v>1500</v>
      </c>
      <c r="O203" s="246"/>
      <c r="P203" s="76">
        <f>M203-J201</f>
        <v>-182163.20000000001</v>
      </c>
      <c r="Q203" s="76">
        <f>M203-J203</f>
        <v>0</v>
      </c>
      <c r="R203" s="76">
        <f>O203-L201</f>
        <v>-183663.2</v>
      </c>
      <c r="S203" s="22">
        <f>T203</f>
        <v>900</v>
      </c>
      <c r="T203" s="22">
        <v>900</v>
      </c>
      <c r="U203" s="22"/>
      <c r="V203" s="22">
        <f>W203</f>
        <v>3500</v>
      </c>
      <c r="W203" s="22">
        <v>3500</v>
      </c>
      <c r="X203" s="22"/>
    </row>
    <row r="204" spans="1:25" s="46" customFormat="1" ht="12.75" customHeight="1">
      <c r="A204" s="19"/>
      <c r="B204" s="19"/>
      <c r="C204" s="19"/>
      <c r="D204" s="39"/>
      <c r="E204" s="40" t="s">
        <v>338</v>
      </c>
      <c r="F204" s="90" t="s">
        <v>337</v>
      </c>
      <c r="G204" s="32">
        <f t="shared" si="55"/>
        <v>241546.79</v>
      </c>
      <c r="H204" s="32"/>
      <c r="I204" s="32">
        <v>241546.79</v>
      </c>
      <c r="J204" s="32">
        <f>L204</f>
        <v>183663.2</v>
      </c>
      <c r="K204" s="32"/>
      <c r="L204" s="32">
        <v>183663.2</v>
      </c>
      <c r="M204" s="246">
        <f t="shared" si="57"/>
        <v>380000</v>
      </c>
      <c r="N204" s="246"/>
      <c r="O204" s="246">
        <v>380000</v>
      </c>
      <c r="P204" s="76">
        <f t="shared" si="56"/>
        <v>378500</v>
      </c>
      <c r="Q204" s="76">
        <f>N203-K203</f>
        <v>0</v>
      </c>
      <c r="R204" s="76">
        <f>M204-J204</f>
        <v>196336.8</v>
      </c>
      <c r="S204" s="22">
        <f>U204</f>
        <v>180000</v>
      </c>
      <c r="T204" s="22"/>
      <c r="U204" s="22">
        <v>180000</v>
      </c>
      <c r="V204" s="22">
        <f>X204</f>
        <v>0</v>
      </c>
      <c r="W204" s="22"/>
      <c r="X204" s="22">
        <v>0</v>
      </c>
    </row>
    <row r="205" spans="1:25" s="46" customFormat="1" ht="12.75" customHeight="1">
      <c r="A205" s="19"/>
      <c r="B205" s="19"/>
      <c r="C205" s="19"/>
      <c r="D205" s="39"/>
      <c r="E205" s="96" t="s">
        <v>451</v>
      </c>
      <c r="F205" s="97" t="s">
        <v>339</v>
      </c>
      <c r="G205" s="32">
        <f t="shared" si="55"/>
        <v>0</v>
      </c>
      <c r="H205" s="32"/>
      <c r="I205" s="32">
        <v>0</v>
      </c>
      <c r="J205" s="32">
        <f>L205</f>
        <v>0</v>
      </c>
      <c r="K205" s="32"/>
      <c r="L205" s="32">
        <v>0</v>
      </c>
      <c r="M205" s="246">
        <f t="shared" si="57"/>
        <v>40000</v>
      </c>
      <c r="N205" s="246"/>
      <c r="O205" s="246">
        <v>40000</v>
      </c>
      <c r="P205" s="76">
        <f t="shared" si="56"/>
        <v>-143663.20000000001</v>
      </c>
      <c r="Q205" s="76">
        <f t="shared" si="56"/>
        <v>0</v>
      </c>
      <c r="R205" s="76">
        <f t="shared" si="56"/>
        <v>-143663.20000000001</v>
      </c>
      <c r="S205" s="22">
        <f>U205</f>
        <v>300000</v>
      </c>
      <c r="T205" s="22"/>
      <c r="U205" s="22">
        <v>300000</v>
      </c>
      <c r="V205" s="22">
        <f>X205</f>
        <v>0</v>
      </c>
      <c r="W205" s="22"/>
      <c r="X205" s="22">
        <v>0</v>
      </c>
    </row>
    <row r="206" spans="1:25" s="46" customFormat="1" ht="12.75" customHeight="1">
      <c r="A206" s="19"/>
      <c r="B206" s="19"/>
      <c r="C206" s="19"/>
      <c r="D206" s="39"/>
      <c r="E206" s="42" t="s">
        <v>345</v>
      </c>
      <c r="F206" s="88" t="s">
        <v>346</v>
      </c>
      <c r="G206" s="52">
        <f t="shared" si="55"/>
        <v>0</v>
      </c>
      <c r="H206" s="32"/>
      <c r="I206" s="50">
        <v>0</v>
      </c>
      <c r="J206" s="32">
        <f>L206</f>
        <v>0</v>
      </c>
      <c r="K206" s="32"/>
      <c r="L206" s="32">
        <v>0</v>
      </c>
      <c r="M206" s="246">
        <f t="shared" si="57"/>
        <v>0</v>
      </c>
      <c r="N206" s="246"/>
      <c r="O206" s="246">
        <v>0</v>
      </c>
      <c r="P206" s="76">
        <f t="shared" si="56"/>
        <v>0</v>
      </c>
      <c r="Q206" s="76">
        <f t="shared" si="56"/>
        <v>0</v>
      </c>
      <c r="R206" s="76">
        <f t="shared" si="56"/>
        <v>0</v>
      </c>
      <c r="S206" s="22">
        <f>U206</f>
        <v>0</v>
      </c>
      <c r="T206" s="22"/>
      <c r="U206" s="22">
        <v>0</v>
      </c>
      <c r="V206" s="22"/>
      <c r="W206" s="22"/>
      <c r="X206" s="22"/>
    </row>
    <row r="207" spans="1:25" s="116" customFormat="1" ht="12.75" customHeight="1">
      <c r="A207" s="111"/>
      <c r="B207" s="112"/>
      <c r="C207" s="112"/>
      <c r="D207" s="113"/>
      <c r="E207" s="109" t="s">
        <v>445</v>
      </c>
      <c r="F207" s="110" t="s">
        <v>347</v>
      </c>
      <c r="G207" s="52">
        <f t="shared" si="55"/>
        <v>9145.1</v>
      </c>
      <c r="H207" s="128"/>
      <c r="I207" s="128">
        <v>9145.1</v>
      </c>
      <c r="J207" s="32">
        <f>L207</f>
        <v>0</v>
      </c>
      <c r="K207" s="114"/>
      <c r="L207" s="32">
        <v>0</v>
      </c>
      <c r="M207" s="246">
        <f t="shared" si="57"/>
        <v>0</v>
      </c>
      <c r="N207" s="251"/>
      <c r="O207" s="251">
        <v>0</v>
      </c>
      <c r="P207" s="76">
        <f t="shared" si="56"/>
        <v>0</v>
      </c>
      <c r="Q207" s="76">
        <f t="shared" si="56"/>
        <v>0</v>
      </c>
      <c r="R207" s="76">
        <f t="shared" si="56"/>
        <v>0</v>
      </c>
      <c r="S207" s="108"/>
      <c r="T207" s="108"/>
      <c r="U207" s="108"/>
      <c r="V207" s="108"/>
      <c r="W207" s="108"/>
      <c r="X207" s="108"/>
      <c r="Y207" s="115"/>
    </row>
    <row r="208" spans="1:25" s="77" customFormat="1">
      <c r="A208" s="334" t="s">
        <v>230</v>
      </c>
      <c r="B208" s="335" t="s">
        <v>225</v>
      </c>
      <c r="C208" s="335" t="s">
        <v>199</v>
      </c>
      <c r="D208" s="336" t="s">
        <v>171</v>
      </c>
      <c r="E208" s="337" t="s">
        <v>231</v>
      </c>
      <c r="F208" s="338"/>
      <c r="G208" s="339">
        <f>H208+I208</f>
        <v>58908.490000000005</v>
      </c>
      <c r="H208" s="339">
        <f>H210</f>
        <v>32074.66</v>
      </c>
      <c r="I208" s="339">
        <f>I210</f>
        <v>26833.83</v>
      </c>
      <c r="J208" s="339">
        <f>K208+L208</f>
        <v>35000</v>
      </c>
      <c r="K208" s="339">
        <f>K210</f>
        <v>35000</v>
      </c>
      <c r="L208" s="340">
        <f>L210</f>
        <v>0</v>
      </c>
      <c r="M208" s="295">
        <f t="shared" si="57"/>
        <v>40000</v>
      </c>
      <c r="N208" s="341">
        <f>N210</f>
        <v>40000</v>
      </c>
      <c r="O208" s="341">
        <f>O210</f>
        <v>0</v>
      </c>
      <c r="P208" s="296">
        <f>M208-J208</f>
        <v>5000</v>
      </c>
      <c r="Q208" s="296">
        <f>N208-K208</f>
        <v>5000</v>
      </c>
      <c r="R208" s="296">
        <f>O208-L208</f>
        <v>0</v>
      </c>
      <c r="S208" s="342">
        <f>T208</f>
        <v>36000</v>
      </c>
      <c r="T208" s="342">
        <f>T210</f>
        <v>36000</v>
      </c>
      <c r="U208" s="342"/>
      <c r="V208" s="342">
        <f>V210</f>
        <v>40000</v>
      </c>
      <c r="W208" s="342">
        <f>W210</f>
        <v>40000</v>
      </c>
      <c r="X208" s="342">
        <f>X210</f>
        <v>0</v>
      </c>
      <c r="Y208" s="343"/>
    </row>
    <row r="209" spans="1:25" ht="12.75" customHeight="1">
      <c r="A209" s="17"/>
      <c r="B209" s="19"/>
      <c r="C209" s="19"/>
      <c r="D209" s="39"/>
      <c r="E209" s="40" t="s">
        <v>176</v>
      </c>
      <c r="F209" s="90"/>
      <c r="G209" s="39"/>
      <c r="H209" s="39"/>
      <c r="I209" s="39"/>
      <c r="J209" s="39"/>
      <c r="K209" s="39"/>
      <c r="L209" s="39"/>
      <c r="M209" s="246"/>
      <c r="N209" s="246"/>
      <c r="O209" s="246"/>
      <c r="P209" s="76"/>
      <c r="Q209" s="76"/>
      <c r="R209" s="76"/>
      <c r="S209" s="22"/>
      <c r="T209" s="22"/>
      <c r="U209" s="22"/>
      <c r="V209" s="22"/>
      <c r="W209" s="22"/>
      <c r="X209" s="22"/>
      <c r="Y209" s="48"/>
    </row>
    <row r="210" spans="1:25" s="74" customFormat="1" ht="12.75" customHeight="1">
      <c r="A210" s="139" t="s">
        <v>232</v>
      </c>
      <c r="B210" s="126" t="s">
        <v>225</v>
      </c>
      <c r="C210" s="126" t="s">
        <v>199</v>
      </c>
      <c r="D210" s="126" t="s">
        <v>174</v>
      </c>
      <c r="E210" s="140" t="s">
        <v>231</v>
      </c>
      <c r="F210" s="141"/>
      <c r="G210" s="142">
        <f>H210+I210</f>
        <v>58908.490000000005</v>
      </c>
      <c r="H210" s="142">
        <f>H212</f>
        <v>32074.66</v>
      </c>
      <c r="I210" s="142">
        <f>I212</f>
        <v>26833.83</v>
      </c>
      <c r="J210" s="142">
        <f>K210+L210</f>
        <v>35000</v>
      </c>
      <c r="K210" s="142">
        <f>K212</f>
        <v>35000</v>
      </c>
      <c r="L210" s="142">
        <f>L216</f>
        <v>0</v>
      </c>
      <c r="M210" s="245">
        <f>N210+O210</f>
        <v>40000</v>
      </c>
      <c r="N210" s="245">
        <f>N212</f>
        <v>40000</v>
      </c>
      <c r="O210" s="245">
        <f>O212</f>
        <v>0</v>
      </c>
      <c r="P210" s="76">
        <f t="shared" ref="P210:R217" si="58">M210-J210</f>
        <v>5000</v>
      </c>
      <c r="Q210" s="76">
        <f t="shared" si="58"/>
        <v>5000</v>
      </c>
      <c r="R210" s="76">
        <f t="shared" si="58"/>
        <v>0</v>
      </c>
      <c r="S210" s="76">
        <f>T210</f>
        <v>36000</v>
      </c>
      <c r="T210" s="76">
        <f>T212</f>
        <v>36000</v>
      </c>
      <c r="U210" s="76"/>
      <c r="V210" s="76">
        <f>W210+X210</f>
        <v>40000</v>
      </c>
      <c r="W210" s="76">
        <f>W212</f>
        <v>40000</v>
      </c>
      <c r="X210" s="76">
        <f>X212</f>
        <v>0</v>
      </c>
      <c r="Y210" s="143"/>
    </row>
    <row r="211" spans="1:25" ht="12.75" customHeight="1">
      <c r="A211" s="17"/>
      <c r="B211" s="19"/>
      <c r="C211" s="19"/>
      <c r="D211" s="39"/>
      <c r="E211" s="40" t="s">
        <v>4</v>
      </c>
      <c r="F211" s="90"/>
      <c r="G211" s="39"/>
      <c r="H211" s="39"/>
      <c r="I211" s="39"/>
      <c r="J211" s="39"/>
      <c r="K211" s="39"/>
      <c r="L211" s="39"/>
      <c r="M211" s="246"/>
      <c r="N211" s="246"/>
      <c r="O211" s="246"/>
      <c r="P211" s="76">
        <f t="shared" si="58"/>
        <v>0</v>
      </c>
      <c r="Q211" s="76">
        <f t="shared" si="58"/>
        <v>0</v>
      </c>
      <c r="R211" s="76">
        <f t="shared" si="58"/>
        <v>0</v>
      </c>
      <c r="S211" s="22"/>
      <c r="T211" s="22"/>
      <c r="U211" s="22"/>
      <c r="V211" s="22"/>
      <c r="W211" s="22"/>
      <c r="X211" s="22"/>
      <c r="Y211" s="48"/>
    </row>
    <row r="212" spans="1:25" s="5" customFormat="1" ht="21">
      <c r="A212" s="8"/>
      <c r="B212" s="9"/>
      <c r="C212" s="9"/>
      <c r="D212" s="35"/>
      <c r="E212" s="41" t="s">
        <v>383</v>
      </c>
      <c r="F212" s="87"/>
      <c r="G212" s="43">
        <f>H212+I212</f>
        <v>58908.490000000005</v>
      </c>
      <c r="H212" s="43">
        <f>H213+H215</f>
        <v>32074.66</v>
      </c>
      <c r="I212" s="43">
        <f>I216</f>
        <v>26833.83</v>
      </c>
      <c r="J212" s="43">
        <f>K212</f>
        <v>35000</v>
      </c>
      <c r="K212" s="43">
        <f>K213+K215</f>
        <v>35000</v>
      </c>
      <c r="L212" s="43"/>
      <c r="M212" s="246">
        <f>N212+O212</f>
        <v>40000</v>
      </c>
      <c r="N212" s="246">
        <f>N213+N215</f>
        <v>40000</v>
      </c>
      <c r="O212" s="246">
        <f>O216</f>
        <v>0</v>
      </c>
      <c r="P212" s="76">
        <f t="shared" si="58"/>
        <v>5000</v>
      </c>
      <c r="Q212" s="76">
        <f t="shared" si="58"/>
        <v>5000</v>
      </c>
      <c r="R212" s="76">
        <f t="shared" si="58"/>
        <v>0</v>
      </c>
      <c r="S212" s="22">
        <f>T212</f>
        <v>36000</v>
      </c>
      <c r="T212" s="22">
        <f>T213+T214</f>
        <v>36000</v>
      </c>
      <c r="U212" s="22"/>
      <c r="V212" s="22">
        <f>W212+X212</f>
        <v>40000</v>
      </c>
      <c r="W212" s="22">
        <v>40000</v>
      </c>
      <c r="X212" s="22">
        <f>X217</f>
        <v>0</v>
      </c>
      <c r="Y212" s="47"/>
    </row>
    <row r="213" spans="1:25" ht="12.75" customHeight="1">
      <c r="A213" s="17"/>
      <c r="B213" s="19"/>
      <c r="C213" s="19"/>
      <c r="D213" s="39"/>
      <c r="E213" s="86" t="s">
        <v>423</v>
      </c>
      <c r="F213" s="88">
        <v>4212</v>
      </c>
      <c r="G213" s="10">
        <f>H213</f>
        <v>30949.66</v>
      </c>
      <c r="H213" s="10">
        <v>30949.66</v>
      </c>
      <c r="I213" s="32"/>
      <c r="J213" s="52">
        <f>K213</f>
        <v>35000</v>
      </c>
      <c r="K213" s="52">
        <v>35000</v>
      </c>
      <c r="L213" s="32"/>
      <c r="M213" s="246">
        <f>N213+O213</f>
        <v>40000</v>
      </c>
      <c r="N213" s="246">
        <v>40000</v>
      </c>
      <c r="O213" s="246"/>
      <c r="P213" s="76">
        <f t="shared" si="58"/>
        <v>5000</v>
      </c>
      <c r="Q213" s="76">
        <f t="shared" si="58"/>
        <v>5000</v>
      </c>
      <c r="R213" s="76">
        <f t="shared" si="58"/>
        <v>0</v>
      </c>
      <c r="S213" s="22">
        <f>T213</f>
        <v>31000</v>
      </c>
      <c r="T213" s="22">
        <v>31000</v>
      </c>
      <c r="U213" s="22"/>
      <c r="V213" s="22">
        <f>W213</f>
        <v>32000</v>
      </c>
      <c r="W213" s="22">
        <v>32000</v>
      </c>
      <c r="X213" s="22"/>
      <c r="Y213" s="48"/>
    </row>
    <row r="214" spans="1:25" ht="23.25" customHeight="1">
      <c r="A214" s="17"/>
      <c r="B214" s="19"/>
      <c r="C214" s="19"/>
      <c r="D214" s="39"/>
      <c r="E214" s="265" t="s">
        <v>448</v>
      </c>
      <c r="F214" s="266" t="s">
        <v>317</v>
      </c>
      <c r="G214" s="10"/>
      <c r="H214" s="10"/>
      <c r="I214" s="32"/>
      <c r="J214" s="52"/>
      <c r="K214" s="52"/>
      <c r="L214" s="32"/>
      <c r="M214" s="246">
        <f>N214</f>
        <v>5000</v>
      </c>
      <c r="N214" s="246">
        <v>5000</v>
      </c>
      <c r="O214" s="246"/>
      <c r="P214" s="76"/>
      <c r="Q214" s="76"/>
      <c r="R214" s="76"/>
      <c r="S214" s="22">
        <f>T214</f>
        <v>5000</v>
      </c>
      <c r="T214" s="22">
        <v>5000</v>
      </c>
      <c r="U214" s="22"/>
      <c r="V214" s="22">
        <f>W214</f>
        <v>5000</v>
      </c>
      <c r="W214" s="22">
        <v>5000</v>
      </c>
      <c r="X214" s="22"/>
      <c r="Y214" s="48"/>
    </row>
    <row r="215" spans="1:25" s="5" customFormat="1" ht="19.5" customHeight="1">
      <c r="A215" s="8"/>
      <c r="B215" s="9"/>
      <c r="C215" s="9"/>
      <c r="D215" s="35"/>
      <c r="E215" s="103" t="s">
        <v>454</v>
      </c>
      <c r="F215" s="104" t="s">
        <v>329</v>
      </c>
      <c r="G215" s="50">
        <f>H215</f>
        <v>1125</v>
      </c>
      <c r="H215" s="35">
        <v>1125</v>
      </c>
      <c r="I215" s="43"/>
      <c r="J215" s="52">
        <f>K215</f>
        <v>0</v>
      </c>
      <c r="K215" s="35">
        <v>0</v>
      </c>
      <c r="L215" s="43"/>
      <c r="M215" s="249">
        <f>N215+O215</f>
        <v>0</v>
      </c>
      <c r="N215" s="249">
        <v>0</v>
      </c>
      <c r="O215" s="249"/>
      <c r="P215" s="76">
        <f t="shared" si="58"/>
        <v>0</v>
      </c>
      <c r="Q215" s="76">
        <f t="shared" si="58"/>
        <v>0</v>
      </c>
      <c r="R215" s="76">
        <f t="shared" si="58"/>
        <v>0</v>
      </c>
      <c r="S215" s="22">
        <f>T215</f>
        <v>0</v>
      </c>
      <c r="T215" s="22">
        <v>0</v>
      </c>
      <c r="U215" s="22"/>
      <c r="V215" s="22"/>
      <c r="W215" s="22"/>
      <c r="X215" s="22"/>
      <c r="Y215" s="47"/>
    </row>
    <row r="216" spans="1:25" s="5" customFormat="1" ht="14.25" customHeight="1">
      <c r="A216" s="8"/>
      <c r="B216" s="9"/>
      <c r="C216" s="9"/>
      <c r="D216" s="35"/>
      <c r="E216" s="42" t="s">
        <v>338</v>
      </c>
      <c r="F216" s="90" t="s">
        <v>337</v>
      </c>
      <c r="G216" s="50">
        <f>I216</f>
        <v>26833.83</v>
      </c>
      <c r="H216" s="35"/>
      <c r="I216" s="35">
        <v>26833.83</v>
      </c>
      <c r="J216" s="52">
        <f>L216</f>
        <v>0</v>
      </c>
      <c r="K216" s="35"/>
      <c r="L216" s="35">
        <v>0</v>
      </c>
      <c r="M216" s="249">
        <f>O216</f>
        <v>0</v>
      </c>
      <c r="N216" s="249"/>
      <c r="O216" s="249">
        <v>0</v>
      </c>
      <c r="P216" s="76"/>
      <c r="Q216" s="76"/>
      <c r="R216" s="76"/>
      <c r="S216" s="22"/>
      <c r="T216" s="22"/>
      <c r="U216" s="22"/>
      <c r="V216" s="22"/>
      <c r="W216" s="22"/>
      <c r="X216" s="22"/>
      <c r="Y216" s="47"/>
    </row>
    <row r="217" spans="1:25" s="5" customFormat="1" ht="16.5" customHeight="1">
      <c r="A217" s="8"/>
      <c r="B217" s="9"/>
      <c r="C217" s="9"/>
      <c r="D217" s="35"/>
      <c r="E217" s="42" t="s">
        <v>345</v>
      </c>
      <c r="F217" s="90" t="s">
        <v>346</v>
      </c>
      <c r="G217" s="50"/>
      <c r="H217" s="35"/>
      <c r="I217" s="43"/>
      <c r="J217" s="52"/>
      <c r="K217" s="35"/>
      <c r="L217" s="43"/>
      <c r="M217" s="249">
        <f>O217</f>
        <v>0</v>
      </c>
      <c r="N217" s="249"/>
      <c r="O217" s="249">
        <v>0</v>
      </c>
      <c r="P217" s="76">
        <f t="shared" si="58"/>
        <v>0</v>
      </c>
      <c r="Q217" s="76">
        <f t="shared" si="58"/>
        <v>0</v>
      </c>
      <c r="R217" s="76">
        <f t="shared" si="58"/>
        <v>0</v>
      </c>
      <c r="S217" s="22">
        <f>U217</f>
        <v>0</v>
      </c>
      <c r="T217" s="22"/>
      <c r="U217" s="22">
        <v>0</v>
      </c>
      <c r="V217" s="22">
        <f>X217</f>
        <v>0</v>
      </c>
      <c r="W217" s="22"/>
      <c r="X217" s="22">
        <v>0</v>
      </c>
      <c r="Y217" s="47"/>
    </row>
    <row r="218" spans="1:25" s="5" customFormat="1" ht="13.5" customHeight="1">
      <c r="A218" s="8"/>
      <c r="B218" s="9"/>
      <c r="C218" s="9"/>
      <c r="D218" s="35"/>
      <c r="E218" s="109" t="s">
        <v>445</v>
      </c>
      <c r="F218" s="110" t="s">
        <v>347</v>
      </c>
      <c r="G218" s="50">
        <f>I218</f>
        <v>0</v>
      </c>
      <c r="H218" s="35"/>
      <c r="I218" s="35">
        <v>0</v>
      </c>
      <c r="J218" s="52"/>
      <c r="K218" s="35"/>
      <c r="L218" s="43"/>
      <c r="M218" s="249"/>
      <c r="N218" s="249"/>
      <c r="O218" s="249"/>
      <c r="P218" s="76"/>
      <c r="Q218" s="76"/>
      <c r="R218" s="76"/>
      <c r="S218" s="22">
        <f>U218</f>
        <v>0</v>
      </c>
      <c r="T218" s="22"/>
      <c r="U218" s="22">
        <v>0</v>
      </c>
      <c r="V218" s="22"/>
      <c r="W218" s="22"/>
      <c r="X218" s="22"/>
      <c r="Y218" s="47"/>
    </row>
    <row r="219" spans="1:25" s="77" customFormat="1" hidden="1">
      <c r="A219" s="145" t="s">
        <v>233</v>
      </c>
      <c r="B219" s="75" t="s">
        <v>234</v>
      </c>
      <c r="C219" s="75" t="s">
        <v>171</v>
      </c>
      <c r="D219" s="137" t="s">
        <v>171</v>
      </c>
      <c r="E219" s="144" t="s">
        <v>235</v>
      </c>
      <c r="F219" s="146"/>
      <c r="G219" s="147">
        <f>G221</f>
        <v>0</v>
      </c>
      <c r="H219" s="147"/>
      <c r="I219" s="147">
        <f>I221</f>
        <v>0</v>
      </c>
      <c r="J219" s="147">
        <f>L219</f>
        <v>0</v>
      </c>
      <c r="K219" s="147"/>
      <c r="L219" s="147">
        <f>L221</f>
        <v>0</v>
      </c>
      <c r="M219" s="245">
        <f>N219+O219</f>
        <v>0</v>
      </c>
      <c r="N219" s="245">
        <v>0</v>
      </c>
      <c r="O219" s="245">
        <v>0</v>
      </c>
      <c r="P219" s="76">
        <v>0</v>
      </c>
      <c r="Q219" s="76">
        <v>0</v>
      </c>
      <c r="R219" s="76">
        <v>0</v>
      </c>
      <c r="S219" s="76">
        <f>T219+U219</f>
        <v>0</v>
      </c>
      <c r="T219" s="76">
        <v>0</v>
      </c>
      <c r="U219" s="76">
        <v>0</v>
      </c>
      <c r="V219" s="76">
        <v>0</v>
      </c>
      <c r="W219" s="76"/>
      <c r="X219" s="76">
        <v>0</v>
      </c>
      <c r="Y219" s="138"/>
    </row>
    <row r="220" spans="1:25" ht="12.75" hidden="1" customHeight="1">
      <c r="A220" s="17"/>
      <c r="B220" s="19"/>
      <c r="C220" s="19"/>
      <c r="D220" s="39"/>
      <c r="E220" s="40" t="s">
        <v>4</v>
      </c>
      <c r="F220" s="90"/>
      <c r="G220" s="39"/>
      <c r="H220" s="39"/>
      <c r="I220" s="39"/>
      <c r="J220" s="39"/>
      <c r="K220" s="39"/>
      <c r="L220" s="39"/>
      <c r="M220" s="246"/>
      <c r="N220" s="246"/>
      <c r="O220" s="246"/>
      <c r="P220" s="76"/>
      <c r="Q220" s="76"/>
      <c r="R220" s="76"/>
      <c r="S220" s="76">
        <f t="shared" ref="S220:S225" si="59">T220+U220</f>
        <v>0</v>
      </c>
      <c r="T220" s="76">
        <v>0</v>
      </c>
      <c r="U220" s="76">
        <v>0</v>
      </c>
      <c r="V220" s="22">
        <v>0</v>
      </c>
      <c r="W220" s="22"/>
      <c r="X220" s="22">
        <v>0</v>
      </c>
      <c r="Y220" s="48"/>
    </row>
    <row r="221" spans="1:25" s="77" customFormat="1" hidden="1">
      <c r="A221" s="145" t="s">
        <v>236</v>
      </c>
      <c r="B221" s="75" t="s">
        <v>234</v>
      </c>
      <c r="C221" s="75" t="s">
        <v>186</v>
      </c>
      <c r="D221" s="137" t="s">
        <v>171</v>
      </c>
      <c r="E221" s="144" t="s">
        <v>237</v>
      </c>
      <c r="F221" s="146"/>
      <c r="G221" s="147">
        <f>G223</f>
        <v>0</v>
      </c>
      <c r="H221" s="147"/>
      <c r="I221" s="147">
        <f>I223</f>
        <v>0</v>
      </c>
      <c r="J221" s="147">
        <f>L221</f>
        <v>0</v>
      </c>
      <c r="K221" s="147"/>
      <c r="L221" s="147">
        <f>L223</f>
        <v>0</v>
      </c>
      <c r="M221" s="245">
        <f>N221+O221</f>
        <v>0</v>
      </c>
      <c r="N221" s="245">
        <v>0</v>
      </c>
      <c r="O221" s="245">
        <v>0</v>
      </c>
      <c r="P221" s="76">
        <v>0</v>
      </c>
      <c r="Q221" s="76">
        <v>0</v>
      </c>
      <c r="R221" s="76">
        <v>0</v>
      </c>
      <c r="S221" s="76">
        <f t="shared" si="59"/>
        <v>0</v>
      </c>
      <c r="T221" s="76">
        <v>0</v>
      </c>
      <c r="U221" s="76">
        <v>0</v>
      </c>
      <c r="V221" s="76">
        <v>0</v>
      </c>
      <c r="W221" s="76"/>
      <c r="X221" s="76">
        <v>0</v>
      </c>
      <c r="Y221" s="138"/>
    </row>
    <row r="222" spans="1:25" ht="12.75" hidden="1" customHeight="1">
      <c r="A222" s="17"/>
      <c r="B222" s="19"/>
      <c r="C222" s="19"/>
      <c r="D222" s="39"/>
      <c r="E222" s="40" t="s">
        <v>176</v>
      </c>
      <c r="F222" s="90"/>
      <c r="G222" s="39"/>
      <c r="H222" s="39"/>
      <c r="I222" s="39"/>
      <c r="J222" s="39"/>
      <c r="K222" s="39"/>
      <c r="L222" s="39"/>
      <c r="M222" s="246"/>
      <c r="N222" s="246"/>
      <c r="O222" s="246"/>
      <c r="P222" s="76"/>
      <c r="Q222" s="76"/>
      <c r="R222" s="76"/>
      <c r="S222" s="76">
        <f t="shared" si="59"/>
        <v>0</v>
      </c>
      <c r="T222" s="76">
        <v>0</v>
      </c>
      <c r="U222" s="76">
        <v>0</v>
      </c>
      <c r="V222" s="22">
        <v>0</v>
      </c>
      <c r="W222" s="22"/>
      <c r="X222" s="22">
        <v>0</v>
      </c>
      <c r="Y222" s="48"/>
    </row>
    <row r="223" spans="1:25" s="74" customFormat="1" ht="12.75" hidden="1" customHeight="1">
      <c r="A223" s="133">
        <v>2762</v>
      </c>
      <c r="B223" s="134">
        <v>7</v>
      </c>
      <c r="C223" s="134">
        <v>6</v>
      </c>
      <c r="D223" s="134">
        <v>2</v>
      </c>
      <c r="E223" s="159" t="s">
        <v>414</v>
      </c>
      <c r="F223" s="141"/>
      <c r="G223" s="142">
        <f>G225</f>
        <v>0</v>
      </c>
      <c r="H223" s="142"/>
      <c r="I223" s="142">
        <f>I225</f>
        <v>0</v>
      </c>
      <c r="J223" s="142">
        <f>L223</f>
        <v>0</v>
      </c>
      <c r="K223" s="142"/>
      <c r="L223" s="142">
        <f>0</f>
        <v>0</v>
      </c>
      <c r="M223" s="245">
        <f>N223+O223</f>
        <v>0</v>
      </c>
      <c r="N223" s="245">
        <v>0</v>
      </c>
      <c r="O223" s="245">
        <v>0</v>
      </c>
      <c r="P223" s="76">
        <v>0</v>
      </c>
      <c r="Q223" s="76">
        <v>0</v>
      </c>
      <c r="R223" s="76">
        <v>0</v>
      </c>
      <c r="S223" s="76">
        <f t="shared" si="59"/>
        <v>0</v>
      </c>
      <c r="T223" s="76">
        <v>0</v>
      </c>
      <c r="U223" s="76">
        <v>0</v>
      </c>
      <c r="V223" s="76">
        <v>0</v>
      </c>
      <c r="W223" s="76"/>
      <c r="X223" s="76">
        <v>0</v>
      </c>
      <c r="Y223" s="143"/>
    </row>
    <row r="224" spans="1:25" ht="12.75" hidden="1" customHeight="1">
      <c r="A224" s="17"/>
      <c r="B224" s="19"/>
      <c r="C224" s="19"/>
      <c r="D224" s="39"/>
      <c r="E224" s="40" t="s">
        <v>4</v>
      </c>
      <c r="F224" s="90"/>
      <c r="G224" s="39"/>
      <c r="H224" s="39"/>
      <c r="I224" s="39"/>
      <c r="J224" s="39"/>
      <c r="K224" s="39"/>
      <c r="L224" s="39"/>
      <c r="M224" s="246"/>
      <c r="N224" s="246"/>
      <c r="O224" s="246"/>
      <c r="P224" s="76"/>
      <c r="Q224" s="76"/>
      <c r="R224" s="76"/>
      <c r="S224" s="76">
        <f t="shared" si="59"/>
        <v>0</v>
      </c>
      <c r="T224" s="76">
        <v>0</v>
      </c>
      <c r="U224" s="76">
        <v>0</v>
      </c>
      <c r="V224" s="22">
        <v>0</v>
      </c>
      <c r="W224" s="22"/>
      <c r="X224" s="22">
        <v>0</v>
      </c>
      <c r="Y224" s="48"/>
    </row>
    <row r="225" spans="1:25" ht="12.75" hidden="1" customHeight="1">
      <c r="A225" s="17"/>
      <c r="B225" s="19"/>
      <c r="C225" s="19"/>
      <c r="D225" s="39"/>
      <c r="E225" s="109" t="s">
        <v>445</v>
      </c>
      <c r="F225" s="110" t="s">
        <v>347</v>
      </c>
      <c r="G225" s="52">
        <f>H225+I225</f>
        <v>0</v>
      </c>
      <c r="H225" s="32"/>
      <c r="I225" s="52">
        <v>0</v>
      </c>
      <c r="J225" s="32">
        <v>0</v>
      </c>
      <c r="K225" s="32">
        <v>0</v>
      </c>
      <c r="L225" s="32">
        <v>0</v>
      </c>
      <c r="M225" s="246">
        <f>N225+O225</f>
        <v>0</v>
      </c>
      <c r="N225" s="246">
        <v>0</v>
      </c>
      <c r="O225" s="246">
        <v>0</v>
      </c>
      <c r="P225" s="76">
        <v>0</v>
      </c>
      <c r="Q225" s="76">
        <v>0</v>
      </c>
      <c r="R225" s="76">
        <v>0</v>
      </c>
      <c r="S225" s="76">
        <f t="shared" si="59"/>
        <v>0</v>
      </c>
      <c r="T225" s="76">
        <v>0</v>
      </c>
      <c r="U225" s="76">
        <v>0</v>
      </c>
      <c r="V225" s="22">
        <v>0</v>
      </c>
      <c r="W225" s="22"/>
      <c r="X225" s="22">
        <v>0</v>
      </c>
      <c r="Y225" s="48"/>
    </row>
    <row r="226" spans="1:25" ht="21.75" customHeight="1">
      <c r="A226" s="321" t="s">
        <v>227</v>
      </c>
      <c r="B226" s="322" t="s">
        <v>225</v>
      </c>
      <c r="C226" s="322">
        <v>6</v>
      </c>
      <c r="D226" s="319" t="s">
        <v>171</v>
      </c>
      <c r="E226" s="323" t="s">
        <v>525</v>
      </c>
      <c r="F226" s="344"/>
      <c r="G226" s="345">
        <f>G228</f>
        <v>4240.5</v>
      </c>
      <c r="H226" s="346"/>
      <c r="I226" s="345">
        <f>I228</f>
        <v>4240.5</v>
      </c>
      <c r="J226" s="345">
        <f>L226</f>
        <v>0</v>
      </c>
      <c r="K226" s="346"/>
      <c r="L226" s="345">
        <f>L228</f>
        <v>0</v>
      </c>
      <c r="M226" s="347"/>
      <c r="N226" s="347"/>
      <c r="O226" s="347"/>
      <c r="P226" s="296"/>
      <c r="Q226" s="296"/>
      <c r="R226" s="296"/>
      <c r="S226" s="296"/>
      <c r="T226" s="296"/>
      <c r="U226" s="296"/>
      <c r="V226" s="327"/>
      <c r="W226" s="327"/>
      <c r="X226" s="327"/>
      <c r="Y226" s="348"/>
    </row>
    <row r="227" spans="1:25" ht="12.75" customHeight="1">
      <c r="A227" s="29"/>
      <c r="B227" s="30"/>
      <c r="C227" s="30"/>
      <c r="D227" s="123"/>
      <c r="E227" s="40" t="s">
        <v>176</v>
      </c>
      <c r="F227" s="110"/>
      <c r="G227" s="52"/>
      <c r="H227" s="32"/>
      <c r="I227" s="52"/>
      <c r="J227" s="32"/>
      <c r="K227" s="32"/>
      <c r="L227" s="32"/>
      <c r="M227" s="246"/>
      <c r="N227" s="246"/>
      <c r="O227" s="246"/>
      <c r="P227" s="76"/>
      <c r="Q227" s="76"/>
      <c r="R227" s="76"/>
      <c r="S227" s="76"/>
      <c r="T227" s="76"/>
      <c r="U227" s="76"/>
      <c r="V227" s="22"/>
      <c r="W227" s="22"/>
      <c r="X227" s="22"/>
      <c r="Y227" s="48"/>
    </row>
    <row r="228" spans="1:25" ht="22.5" customHeight="1">
      <c r="A228" s="168" t="s">
        <v>229</v>
      </c>
      <c r="B228" s="169" t="s">
        <v>225</v>
      </c>
      <c r="C228" s="169">
        <v>6</v>
      </c>
      <c r="D228" s="169" t="s">
        <v>174</v>
      </c>
      <c r="E228" s="41" t="s">
        <v>525</v>
      </c>
      <c r="F228" s="110"/>
      <c r="G228" s="52">
        <f>G230</f>
        <v>4240.5</v>
      </c>
      <c r="H228" s="32"/>
      <c r="I228" s="52">
        <f>I230</f>
        <v>4240.5</v>
      </c>
      <c r="J228" s="50">
        <f>L228</f>
        <v>0</v>
      </c>
      <c r="K228" s="50"/>
      <c r="L228" s="50">
        <f>L230</f>
        <v>0</v>
      </c>
      <c r="M228" s="246"/>
      <c r="N228" s="246"/>
      <c r="O228" s="246"/>
      <c r="P228" s="76"/>
      <c r="Q228" s="76"/>
      <c r="R228" s="76"/>
      <c r="S228" s="76"/>
      <c r="T228" s="76"/>
      <c r="U228" s="76"/>
      <c r="V228" s="22"/>
      <c r="W228" s="22"/>
      <c r="X228" s="22"/>
      <c r="Y228" s="48"/>
    </row>
    <row r="229" spans="1:25" ht="12.75" customHeight="1">
      <c r="A229" s="17"/>
      <c r="B229" s="19"/>
      <c r="C229" s="19"/>
      <c r="D229" s="39"/>
      <c r="E229" s="40" t="s">
        <v>4</v>
      </c>
      <c r="F229" s="110"/>
      <c r="G229" s="52"/>
      <c r="H229" s="32"/>
      <c r="I229" s="52"/>
      <c r="J229" s="32"/>
      <c r="K229" s="32"/>
      <c r="L229" s="32"/>
      <c r="M229" s="246"/>
      <c r="N229" s="246"/>
      <c r="O229" s="246"/>
      <c r="P229" s="76"/>
      <c r="Q229" s="76"/>
      <c r="R229" s="76"/>
      <c r="S229" s="76"/>
      <c r="T229" s="76"/>
      <c r="U229" s="76"/>
      <c r="V229" s="22"/>
      <c r="W229" s="22"/>
      <c r="X229" s="22"/>
      <c r="Y229" s="48"/>
    </row>
    <row r="230" spans="1:25" ht="12.75" customHeight="1">
      <c r="A230" s="17"/>
      <c r="B230" s="19"/>
      <c r="C230" s="19"/>
      <c r="D230" s="39"/>
      <c r="E230" s="109" t="s">
        <v>445</v>
      </c>
      <c r="F230" s="110" t="s">
        <v>347</v>
      </c>
      <c r="G230" s="52">
        <f>I230</f>
        <v>4240.5</v>
      </c>
      <c r="H230" s="32"/>
      <c r="I230" s="52">
        <v>4240.5</v>
      </c>
      <c r="J230" s="52">
        <f>L230</f>
        <v>0</v>
      </c>
      <c r="K230" s="52"/>
      <c r="L230" s="52">
        <v>0</v>
      </c>
      <c r="M230" s="246"/>
      <c r="N230" s="246"/>
      <c r="O230" s="246"/>
      <c r="P230" s="76"/>
      <c r="Q230" s="76"/>
      <c r="R230" s="76"/>
      <c r="S230" s="76"/>
      <c r="T230" s="76"/>
      <c r="U230" s="76"/>
      <c r="V230" s="22"/>
      <c r="W230" s="22"/>
      <c r="X230" s="22"/>
      <c r="Y230" s="48"/>
    </row>
    <row r="231" spans="1:25" ht="12.75" customHeight="1">
      <c r="A231" s="349">
        <v>2700</v>
      </c>
      <c r="B231" s="350" t="s">
        <v>234</v>
      </c>
      <c r="C231" s="351">
        <v>0</v>
      </c>
      <c r="D231" s="351">
        <v>0</v>
      </c>
      <c r="E231" s="352" t="s">
        <v>506</v>
      </c>
      <c r="F231" s="353"/>
      <c r="G231" s="354">
        <f>H231</f>
        <v>400</v>
      </c>
      <c r="H231" s="355">
        <f>H233</f>
        <v>400</v>
      </c>
      <c r="I231" s="356"/>
      <c r="J231" s="355">
        <f>K231</f>
        <v>1200</v>
      </c>
      <c r="K231" s="355">
        <f>K233</f>
        <v>1200</v>
      </c>
      <c r="L231" s="357"/>
      <c r="M231" s="358">
        <f>N231</f>
        <v>0</v>
      </c>
      <c r="N231" s="358">
        <f>N233</f>
        <v>0</v>
      </c>
      <c r="O231" s="359"/>
      <c r="P231" s="279"/>
      <c r="Q231" s="279"/>
      <c r="R231" s="279"/>
      <c r="S231" s="279"/>
      <c r="T231" s="279"/>
      <c r="U231" s="279"/>
      <c r="V231" s="360"/>
      <c r="W231" s="360"/>
      <c r="X231" s="360"/>
      <c r="Y231" s="361"/>
    </row>
    <row r="232" spans="1:25" ht="12.75" customHeight="1">
      <c r="A232" s="237"/>
      <c r="B232" s="235"/>
      <c r="C232" s="236"/>
      <c r="D232" s="236"/>
      <c r="E232" s="243" t="s">
        <v>507</v>
      </c>
      <c r="F232" s="110"/>
      <c r="G232" s="52"/>
      <c r="H232" s="32"/>
      <c r="I232" s="52"/>
      <c r="J232" s="32"/>
      <c r="K232" s="32"/>
      <c r="L232" s="32"/>
      <c r="M232" s="246"/>
      <c r="N232" s="246"/>
      <c r="O232" s="246"/>
      <c r="P232" s="76"/>
      <c r="Q232" s="76"/>
      <c r="R232" s="76"/>
      <c r="S232" s="76"/>
      <c r="T232" s="76"/>
      <c r="U232" s="76"/>
      <c r="V232" s="22"/>
      <c r="W232" s="22"/>
      <c r="X232" s="22"/>
      <c r="Y232" s="48"/>
    </row>
    <row r="233" spans="1:25" ht="13.5" customHeight="1">
      <c r="A233" s="364">
        <v>2760</v>
      </c>
      <c r="B233" s="365" t="s">
        <v>234</v>
      </c>
      <c r="C233" s="365" t="s">
        <v>186</v>
      </c>
      <c r="D233" s="365" t="s">
        <v>171</v>
      </c>
      <c r="E233" s="366" t="s">
        <v>508</v>
      </c>
      <c r="F233" s="344"/>
      <c r="G233" s="367">
        <f>H233</f>
        <v>400</v>
      </c>
      <c r="H233" s="368">
        <f>H235</f>
        <v>400</v>
      </c>
      <c r="I233" s="345"/>
      <c r="J233" s="368">
        <f>K233</f>
        <v>1200</v>
      </c>
      <c r="K233" s="368">
        <f>K235</f>
        <v>1200</v>
      </c>
      <c r="L233" s="346"/>
      <c r="M233" s="326">
        <f>N233</f>
        <v>0</v>
      </c>
      <c r="N233" s="326">
        <f>N235</f>
        <v>0</v>
      </c>
      <c r="O233" s="347"/>
      <c r="P233" s="296"/>
      <c r="Q233" s="296"/>
      <c r="R233" s="296"/>
      <c r="S233" s="296"/>
      <c r="T233" s="296"/>
      <c r="U233" s="296"/>
      <c r="V233" s="327"/>
      <c r="W233" s="327"/>
      <c r="X233" s="327"/>
      <c r="Y233" s="348"/>
    </row>
    <row r="234" spans="1:25" ht="12.75" customHeight="1">
      <c r="A234" s="238"/>
      <c r="B234" s="235"/>
      <c r="C234" s="235"/>
      <c r="D234" s="235"/>
      <c r="E234" s="243" t="s">
        <v>413</v>
      </c>
      <c r="F234" s="110"/>
      <c r="G234" s="52"/>
      <c r="H234" s="32"/>
      <c r="I234" s="52"/>
      <c r="J234" s="32"/>
      <c r="K234" s="32"/>
      <c r="L234" s="32"/>
      <c r="M234" s="246"/>
      <c r="N234" s="246"/>
      <c r="O234" s="246"/>
      <c r="P234" s="76"/>
      <c r="Q234" s="76"/>
      <c r="R234" s="76"/>
      <c r="S234" s="76"/>
      <c r="T234" s="76"/>
      <c r="U234" s="76"/>
      <c r="V234" s="22"/>
      <c r="W234" s="22"/>
      <c r="X234" s="22"/>
      <c r="Y234" s="48"/>
    </row>
    <row r="235" spans="1:25" ht="16.5" customHeight="1">
      <c r="A235" s="237">
        <v>2762</v>
      </c>
      <c r="B235" s="235" t="s">
        <v>234</v>
      </c>
      <c r="C235" s="235" t="s">
        <v>186</v>
      </c>
      <c r="D235" s="235" t="s">
        <v>192</v>
      </c>
      <c r="E235" s="242" t="s">
        <v>508</v>
      </c>
      <c r="F235" s="110"/>
      <c r="G235" s="58">
        <f>H235</f>
        <v>400</v>
      </c>
      <c r="H235" s="169">
        <f>H236</f>
        <v>400</v>
      </c>
      <c r="I235" s="52"/>
      <c r="J235" s="169">
        <f>K235</f>
        <v>1200</v>
      </c>
      <c r="K235" s="169">
        <f>K236</f>
        <v>1200</v>
      </c>
      <c r="L235" s="32"/>
      <c r="M235" s="247">
        <f>N235</f>
        <v>0</v>
      </c>
      <c r="N235" s="247">
        <f>N236</f>
        <v>0</v>
      </c>
      <c r="O235" s="246"/>
      <c r="P235" s="76"/>
      <c r="Q235" s="76"/>
      <c r="R235" s="76"/>
      <c r="S235" s="76"/>
      <c r="T235" s="76"/>
      <c r="U235" s="76"/>
      <c r="V235" s="22"/>
      <c r="W235" s="22"/>
      <c r="X235" s="22"/>
      <c r="Y235" s="48"/>
    </row>
    <row r="236" spans="1:25" ht="12.75" customHeight="1">
      <c r="A236" s="239"/>
      <c r="B236" s="240"/>
      <c r="C236" s="240"/>
      <c r="D236" s="241"/>
      <c r="E236" s="178" t="s">
        <v>509</v>
      </c>
      <c r="F236" s="110">
        <v>4729</v>
      </c>
      <c r="G236" s="52">
        <f>H236</f>
        <v>400</v>
      </c>
      <c r="H236" s="32">
        <v>400</v>
      </c>
      <c r="I236" s="52"/>
      <c r="J236" s="32">
        <f>K236</f>
        <v>1200</v>
      </c>
      <c r="K236" s="32">
        <v>1200</v>
      </c>
      <c r="L236" s="32"/>
      <c r="M236" s="246">
        <f>N236</f>
        <v>0</v>
      </c>
      <c r="N236" s="246">
        <v>0</v>
      </c>
      <c r="O236" s="246"/>
      <c r="P236" s="76"/>
      <c r="Q236" s="76"/>
      <c r="R236" s="76"/>
      <c r="S236" s="76"/>
      <c r="T236" s="76"/>
      <c r="U236" s="76"/>
      <c r="V236" s="22"/>
      <c r="W236" s="22"/>
      <c r="X236" s="22"/>
      <c r="Y236" s="48"/>
    </row>
    <row r="237" spans="1:25" s="78" customFormat="1" ht="17.25" customHeight="1">
      <c r="A237" s="311" t="s">
        <v>238</v>
      </c>
      <c r="B237" s="312" t="s">
        <v>239</v>
      </c>
      <c r="C237" s="312" t="s">
        <v>171</v>
      </c>
      <c r="D237" s="313" t="s">
        <v>171</v>
      </c>
      <c r="E237" s="314" t="s">
        <v>240</v>
      </c>
      <c r="F237" s="315"/>
      <c r="G237" s="316">
        <f>H237+I237</f>
        <v>710608.44000000006</v>
      </c>
      <c r="H237" s="316">
        <f>H239+H259</f>
        <v>292426.25</v>
      </c>
      <c r="I237" s="316">
        <f>I239+I259</f>
        <v>418182.19000000006</v>
      </c>
      <c r="J237" s="316">
        <f>K237+L237</f>
        <v>405420</v>
      </c>
      <c r="K237" s="316">
        <f>K239+K259</f>
        <v>405420</v>
      </c>
      <c r="L237" s="316">
        <f>L239+L259</f>
        <v>0</v>
      </c>
      <c r="M237" s="277">
        <f>N237+O237</f>
        <v>805747.75</v>
      </c>
      <c r="N237" s="277">
        <f>N239+N259</f>
        <v>441797.1</v>
      </c>
      <c r="O237" s="278">
        <f>O239+O259</f>
        <v>363950.65</v>
      </c>
      <c r="P237" s="279">
        <f>M237-J237</f>
        <v>400327.75</v>
      </c>
      <c r="Q237" s="279">
        <f>N237-K237</f>
        <v>36377.099999999977</v>
      </c>
      <c r="R237" s="279">
        <f>O237-L237</f>
        <v>363950.65</v>
      </c>
      <c r="S237" s="279">
        <f>T237+U237</f>
        <v>1922790.7999999998</v>
      </c>
      <c r="T237" s="279">
        <f>T239+T259</f>
        <v>472790.79999999993</v>
      </c>
      <c r="U237" s="279">
        <f>U239+U259</f>
        <v>1450000</v>
      </c>
      <c r="V237" s="279">
        <f>W237+X237</f>
        <v>503471.7</v>
      </c>
      <c r="W237" s="279">
        <f>W239+W259</f>
        <v>503471.7</v>
      </c>
      <c r="X237" s="279">
        <f>X239+X259</f>
        <v>0</v>
      </c>
      <c r="Y237" s="362"/>
    </row>
    <row r="238" spans="1:25" ht="12.75" customHeight="1">
      <c r="A238" s="17"/>
      <c r="B238" s="19"/>
      <c r="C238" s="19"/>
      <c r="D238" s="39"/>
      <c r="E238" s="40" t="s">
        <v>4</v>
      </c>
      <c r="F238" s="90"/>
      <c r="G238" s="39"/>
      <c r="H238" s="39"/>
      <c r="I238" s="39"/>
      <c r="J238" s="39"/>
      <c r="K238" s="39"/>
      <c r="L238" s="39"/>
      <c r="M238" s="246"/>
      <c r="N238" s="246"/>
      <c r="O238" s="246"/>
      <c r="P238" s="22"/>
      <c r="Q238" s="22"/>
      <c r="R238" s="22"/>
      <c r="S238" s="22"/>
      <c r="T238" s="22"/>
      <c r="U238" s="22"/>
      <c r="V238" s="22"/>
      <c r="W238" s="22"/>
      <c r="X238" s="22"/>
      <c r="Y238" s="48"/>
    </row>
    <row r="239" spans="1:25" s="77" customFormat="1" ht="33.75" customHeight="1">
      <c r="A239" s="298" t="s">
        <v>241</v>
      </c>
      <c r="B239" s="299" t="s">
        <v>239</v>
      </c>
      <c r="C239" s="299" t="s">
        <v>174</v>
      </c>
      <c r="D239" s="300" t="s">
        <v>171</v>
      </c>
      <c r="E239" s="292" t="s">
        <v>242</v>
      </c>
      <c r="F239" s="301"/>
      <c r="G239" s="302">
        <f>H239+I239</f>
        <v>273477.40000000002</v>
      </c>
      <c r="H239" s="302">
        <f>H241</f>
        <v>10006.799999999999</v>
      </c>
      <c r="I239" s="302">
        <f>I243+I254</f>
        <v>263470.60000000003</v>
      </c>
      <c r="J239" s="302">
        <f>K239+L239</f>
        <v>14400</v>
      </c>
      <c r="K239" s="302">
        <f>K241</f>
        <v>14400</v>
      </c>
      <c r="L239" s="302">
        <f>L241</f>
        <v>0</v>
      </c>
      <c r="M239" s="295">
        <f>N239+O239</f>
        <v>126379.7</v>
      </c>
      <c r="N239" s="295">
        <f>N241</f>
        <v>22200</v>
      </c>
      <c r="O239" s="295">
        <f>O241</f>
        <v>104179.7</v>
      </c>
      <c r="P239" s="296">
        <f>M239-J239</f>
        <v>111979.7</v>
      </c>
      <c r="Q239" s="296">
        <f>N239-K239</f>
        <v>7800</v>
      </c>
      <c r="R239" s="296"/>
      <c r="S239" s="296">
        <f>T239+U239</f>
        <v>360700</v>
      </c>
      <c r="T239" s="296">
        <f>T241</f>
        <v>20700</v>
      </c>
      <c r="U239" s="296">
        <f>U241</f>
        <v>340000</v>
      </c>
      <c r="V239" s="296">
        <f>V241</f>
        <v>22500</v>
      </c>
      <c r="W239" s="296">
        <f>W241</f>
        <v>22500</v>
      </c>
      <c r="X239" s="296">
        <f>X241</f>
        <v>0</v>
      </c>
      <c r="Y239" s="451" t="s">
        <v>536</v>
      </c>
    </row>
    <row r="240" spans="1:25" ht="12.75" customHeight="1">
      <c r="A240" s="17"/>
      <c r="B240" s="19"/>
      <c r="C240" s="19"/>
      <c r="D240" s="39"/>
      <c r="E240" s="40" t="s">
        <v>176</v>
      </c>
      <c r="F240" s="90"/>
      <c r="G240" s="39"/>
      <c r="H240" s="39"/>
      <c r="I240" s="39"/>
      <c r="J240" s="39"/>
      <c r="K240" s="39"/>
      <c r="L240" s="39"/>
      <c r="M240" s="246"/>
      <c r="N240" s="246"/>
      <c r="O240" s="246"/>
      <c r="P240" s="76"/>
      <c r="Q240" s="76"/>
      <c r="R240" s="22"/>
      <c r="S240" s="22"/>
      <c r="T240" s="22"/>
      <c r="U240" s="22"/>
      <c r="V240" s="22"/>
      <c r="W240" s="22"/>
      <c r="X240" s="22"/>
      <c r="Y240" s="452"/>
    </row>
    <row r="241" spans="1:25" s="74" customFormat="1" ht="15" customHeight="1">
      <c r="A241" s="139" t="s">
        <v>243</v>
      </c>
      <c r="B241" s="126" t="s">
        <v>239</v>
      </c>
      <c r="C241" s="126" t="s">
        <v>174</v>
      </c>
      <c r="D241" s="126" t="s">
        <v>174</v>
      </c>
      <c r="E241" s="140" t="s">
        <v>242</v>
      </c>
      <c r="F241" s="141"/>
      <c r="G241" s="142">
        <f>H241+I241</f>
        <v>273477.40000000002</v>
      </c>
      <c r="H241" s="142">
        <f>H243</f>
        <v>10006.799999999999</v>
      </c>
      <c r="I241" s="142">
        <f>I243+I254</f>
        <v>263470.60000000003</v>
      </c>
      <c r="J241" s="142">
        <f>K241+L241</f>
        <v>14400</v>
      </c>
      <c r="K241" s="142">
        <f>K243</f>
        <v>14400</v>
      </c>
      <c r="L241" s="142">
        <f>L254</f>
        <v>0</v>
      </c>
      <c r="M241" s="245">
        <f>N241+O241</f>
        <v>126379.7</v>
      </c>
      <c r="N241" s="245">
        <f>N243</f>
        <v>22200</v>
      </c>
      <c r="O241" s="245">
        <f>O243+O254</f>
        <v>104179.7</v>
      </c>
      <c r="P241" s="76">
        <f t="shared" ref="P241:P252" si="60">M241-J241</f>
        <v>111979.7</v>
      </c>
      <c r="Q241" s="76">
        <f t="shared" ref="Q241:Q250" si="61">N241-K241</f>
        <v>7800</v>
      </c>
      <c r="R241" s="76"/>
      <c r="S241" s="76">
        <f>T241+U241</f>
        <v>360700</v>
      </c>
      <c r="T241" s="76">
        <f>T243</f>
        <v>20700</v>
      </c>
      <c r="U241" s="76">
        <f>U251+U254</f>
        <v>340000</v>
      </c>
      <c r="V241" s="76">
        <f>W241+X241</f>
        <v>22500</v>
      </c>
      <c r="W241" s="76">
        <f>W243</f>
        <v>22500</v>
      </c>
      <c r="X241" s="76">
        <f>X254</f>
        <v>0</v>
      </c>
      <c r="Y241" s="452"/>
    </row>
    <row r="242" spans="1:25" ht="12.75" customHeight="1">
      <c r="A242" s="17"/>
      <c r="B242" s="19"/>
      <c r="C242" s="19"/>
      <c r="D242" s="39"/>
      <c r="E242" s="40" t="s">
        <v>4</v>
      </c>
      <c r="F242" s="90"/>
      <c r="G242" s="39"/>
      <c r="H242" s="39"/>
      <c r="I242" s="39"/>
      <c r="J242" s="39"/>
      <c r="K242" s="39"/>
      <c r="L242" s="39"/>
      <c r="M242" s="246"/>
      <c r="N242" s="246"/>
      <c r="O242" s="246"/>
      <c r="P242" s="76"/>
      <c r="Q242" s="76"/>
      <c r="R242" s="22"/>
      <c r="S242" s="22"/>
      <c r="T242" s="22"/>
      <c r="U242" s="22"/>
      <c r="V242" s="22"/>
      <c r="W242" s="22"/>
      <c r="X242" s="22"/>
      <c r="Y242" s="452"/>
    </row>
    <row r="243" spans="1:25" s="77" customFormat="1" ht="17.25" customHeight="1">
      <c r="A243" s="145"/>
      <c r="B243" s="75"/>
      <c r="C243" s="75"/>
      <c r="D243" s="137"/>
      <c r="E243" s="144" t="s">
        <v>384</v>
      </c>
      <c r="F243" s="146"/>
      <c r="G243" s="147">
        <f t="shared" ref="G243:G259" si="62">H243+I243</f>
        <v>57793.759999999995</v>
      </c>
      <c r="H243" s="147">
        <f>H245+H246+H247+H248+H249+H250</f>
        <v>10006.799999999999</v>
      </c>
      <c r="I243" s="147">
        <f>I251+I252+I253</f>
        <v>47786.96</v>
      </c>
      <c r="J243" s="147">
        <f t="shared" ref="J243:J250" si="63">K243</f>
        <v>14400</v>
      </c>
      <c r="K243" s="147">
        <f>K245+K246+K247+K248+K249+K250</f>
        <v>14400</v>
      </c>
      <c r="L243" s="147"/>
      <c r="M243" s="245">
        <f>N243+O243</f>
        <v>126379.7</v>
      </c>
      <c r="N243" s="245">
        <f>N244+N245+N246+N247+N248+N249+N250</f>
        <v>22200</v>
      </c>
      <c r="O243" s="245">
        <f>O251+O252</f>
        <v>104179.7</v>
      </c>
      <c r="P243" s="76">
        <f t="shared" si="60"/>
        <v>111979.7</v>
      </c>
      <c r="Q243" s="76">
        <f t="shared" si="61"/>
        <v>7800</v>
      </c>
      <c r="R243" s="76"/>
      <c r="S243" s="76">
        <f t="shared" ref="S243:S250" si="64">T243</f>
        <v>20700</v>
      </c>
      <c r="T243" s="76">
        <f>T245+T246+T247+T248+T249+T250</f>
        <v>20700</v>
      </c>
      <c r="U243" s="76"/>
      <c r="V243" s="76">
        <f>W243</f>
        <v>22500</v>
      </c>
      <c r="W243" s="76">
        <f>W245+W246+W247+W248+W249+W250</f>
        <v>22500</v>
      </c>
      <c r="X243" s="76"/>
      <c r="Y243" s="452"/>
    </row>
    <row r="244" spans="1:25" s="77" customFormat="1" ht="17.25" customHeight="1">
      <c r="A244" s="145"/>
      <c r="B244" s="75"/>
      <c r="C244" s="75"/>
      <c r="D244" s="137"/>
      <c r="E244" s="96" t="s">
        <v>447</v>
      </c>
      <c r="F244" s="97" t="s">
        <v>295</v>
      </c>
      <c r="G244" s="147"/>
      <c r="H244" s="147"/>
      <c r="I244" s="147"/>
      <c r="J244" s="147"/>
      <c r="K244" s="147"/>
      <c r="L244" s="147"/>
      <c r="M244" s="246">
        <f>N244</f>
        <v>800</v>
      </c>
      <c r="N244" s="246">
        <v>800</v>
      </c>
      <c r="O244" s="245"/>
      <c r="P244" s="76"/>
      <c r="Q244" s="76"/>
      <c r="R244" s="76"/>
      <c r="S244" s="22">
        <f>T244</f>
        <v>800</v>
      </c>
      <c r="T244" s="22">
        <v>800</v>
      </c>
      <c r="U244" s="76"/>
      <c r="V244" s="76"/>
      <c r="W244" s="76"/>
      <c r="X244" s="76"/>
      <c r="Y244" s="453"/>
    </row>
    <row r="245" spans="1:25" ht="12.75" customHeight="1">
      <c r="A245" s="17"/>
      <c r="B245" s="19"/>
      <c r="C245" s="19"/>
      <c r="D245" s="39"/>
      <c r="E245" s="86" t="s">
        <v>433</v>
      </c>
      <c r="F245" s="88" t="s">
        <v>306</v>
      </c>
      <c r="G245" s="52">
        <f t="shared" si="62"/>
        <v>0</v>
      </c>
      <c r="H245" s="52">
        <v>0</v>
      </c>
      <c r="I245" s="32"/>
      <c r="J245" s="52">
        <f t="shared" si="63"/>
        <v>700</v>
      </c>
      <c r="K245" s="32">
        <v>700</v>
      </c>
      <c r="L245" s="32"/>
      <c r="M245" s="246">
        <f t="shared" ref="M245:M250" si="65">N245+O245</f>
        <v>700</v>
      </c>
      <c r="N245" s="246">
        <v>700</v>
      </c>
      <c r="O245" s="246"/>
      <c r="P245" s="76">
        <f t="shared" si="60"/>
        <v>0</v>
      </c>
      <c r="Q245" s="76">
        <f t="shared" si="61"/>
        <v>0</v>
      </c>
      <c r="R245" s="22"/>
      <c r="S245" s="22">
        <f t="shared" si="64"/>
        <v>0</v>
      </c>
      <c r="T245" s="22">
        <v>0</v>
      </c>
      <c r="U245" s="22"/>
      <c r="V245" s="76">
        <f t="shared" ref="V245:V250" si="66">W245</f>
        <v>0</v>
      </c>
      <c r="W245" s="22">
        <v>0</v>
      </c>
      <c r="X245" s="22"/>
      <c r="Y245" s="48"/>
    </row>
    <row r="246" spans="1:25" ht="12.75" customHeight="1">
      <c r="A246" s="17"/>
      <c r="B246" s="19"/>
      <c r="C246" s="19"/>
      <c r="D246" s="39"/>
      <c r="E246" s="96" t="s">
        <v>455</v>
      </c>
      <c r="F246" s="97" t="s">
        <v>310</v>
      </c>
      <c r="G246" s="52">
        <f t="shared" si="62"/>
        <v>990</v>
      </c>
      <c r="H246" s="52">
        <v>990</v>
      </c>
      <c r="I246" s="32"/>
      <c r="J246" s="52">
        <f t="shared" si="63"/>
        <v>0</v>
      </c>
      <c r="K246" s="32">
        <v>0</v>
      </c>
      <c r="L246" s="32"/>
      <c r="M246" s="246">
        <f t="shared" si="65"/>
        <v>0</v>
      </c>
      <c r="N246" s="246">
        <v>0</v>
      </c>
      <c r="O246" s="246"/>
      <c r="P246" s="76"/>
      <c r="Q246" s="76"/>
      <c r="R246" s="22"/>
      <c r="S246" s="22">
        <f t="shared" si="64"/>
        <v>0</v>
      </c>
      <c r="T246" s="22">
        <v>0</v>
      </c>
      <c r="U246" s="22"/>
      <c r="V246" s="76">
        <f t="shared" si="66"/>
        <v>0</v>
      </c>
      <c r="W246" s="22">
        <v>0</v>
      </c>
      <c r="X246" s="22"/>
      <c r="Y246" s="48"/>
    </row>
    <row r="247" spans="1:25" ht="12.75" customHeight="1">
      <c r="A247" s="17"/>
      <c r="B247" s="19"/>
      <c r="C247" s="19"/>
      <c r="D247" s="39"/>
      <c r="E247" s="40" t="s">
        <v>311</v>
      </c>
      <c r="F247" s="90" t="s">
        <v>312</v>
      </c>
      <c r="G247" s="52">
        <f>H247</f>
        <v>962</v>
      </c>
      <c r="H247" s="52">
        <v>962</v>
      </c>
      <c r="I247" s="32"/>
      <c r="J247" s="52">
        <f t="shared" si="63"/>
        <v>1800</v>
      </c>
      <c r="K247" s="52">
        <v>1800</v>
      </c>
      <c r="L247" s="32"/>
      <c r="M247" s="246">
        <f t="shared" si="65"/>
        <v>3000</v>
      </c>
      <c r="N247" s="246">
        <v>3000</v>
      </c>
      <c r="O247" s="246"/>
      <c r="P247" s="76">
        <f t="shared" si="60"/>
        <v>1200</v>
      </c>
      <c r="Q247" s="76">
        <f t="shared" si="61"/>
        <v>1200</v>
      </c>
      <c r="R247" s="22"/>
      <c r="S247" s="22">
        <f t="shared" si="64"/>
        <v>3000</v>
      </c>
      <c r="T247" s="22">
        <v>3000</v>
      </c>
      <c r="U247" s="22"/>
      <c r="V247" s="76">
        <f t="shared" si="66"/>
        <v>4500</v>
      </c>
      <c r="W247" s="22">
        <v>4500</v>
      </c>
      <c r="X247" s="22"/>
      <c r="Y247" s="48"/>
    </row>
    <row r="248" spans="1:25" ht="12.75" customHeight="1">
      <c r="A248" s="17"/>
      <c r="B248" s="19"/>
      <c r="C248" s="19"/>
      <c r="D248" s="39"/>
      <c r="E248" s="96" t="s">
        <v>456</v>
      </c>
      <c r="F248" s="97" t="s">
        <v>323</v>
      </c>
      <c r="G248" s="52">
        <f t="shared" si="62"/>
        <v>240</v>
      </c>
      <c r="H248" s="32">
        <v>240</v>
      </c>
      <c r="I248" s="32"/>
      <c r="J248" s="52">
        <f t="shared" si="63"/>
        <v>900</v>
      </c>
      <c r="K248" s="52">
        <v>900</v>
      </c>
      <c r="L248" s="32"/>
      <c r="M248" s="246">
        <f t="shared" si="65"/>
        <v>1700</v>
      </c>
      <c r="N248" s="246">
        <v>1700</v>
      </c>
      <c r="O248" s="246"/>
      <c r="P248" s="76">
        <f t="shared" si="60"/>
        <v>800</v>
      </c>
      <c r="Q248" s="76">
        <f t="shared" si="61"/>
        <v>800</v>
      </c>
      <c r="R248" s="22"/>
      <c r="S248" s="22">
        <f t="shared" si="64"/>
        <v>1700</v>
      </c>
      <c r="T248" s="22">
        <v>1700</v>
      </c>
      <c r="U248" s="22"/>
      <c r="V248" s="76">
        <f t="shared" si="66"/>
        <v>2000</v>
      </c>
      <c r="W248" s="22">
        <v>2000</v>
      </c>
      <c r="X248" s="22"/>
      <c r="Y248" s="48"/>
    </row>
    <row r="249" spans="1:25" ht="12.75" customHeight="1">
      <c r="A249" s="17"/>
      <c r="B249" s="19"/>
      <c r="C249" s="19"/>
      <c r="D249" s="39"/>
      <c r="E249" s="96" t="s">
        <v>457</v>
      </c>
      <c r="F249" s="97" t="s">
        <v>325</v>
      </c>
      <c r="G249" s="52">
        <f t="shared" si="62"/>
        <v>2924.8</v>
      </c>
      <c r="H249" s="32">
        <v>2924.8</v>
      </c>
      <c r="I249" s="32"/>
      <c r="J249" s="52">
        <f t="shared" si="63"/>
        <v>3000</v>
      </c>
      <c r="K249" s="52">
        <v>3000</v>
      </c>
      <c r="L249" s="32"/>
      <c r="M249" s="246">
        <f t="shared" si="65"/>
        <v>6000</v>
      </c>
      <c r="N249" s="246">
        <v>6000</v>
      </c>
      <c r="O249" s="246"/>
      <c r="P249" s="76">
        <f t="shared" si="60"/>
        <v>3000</v>
      </c>
      <c r="Q249" s="76">
        <f t="shared" si="61"/>
        <v>3000</v>
      </c>
      <c r="R249" s="22"/>
      <c r="S249" s="22">
        <f t="shared" si="64"/>
        <v>6000</v>
      </c>
      <c r="T249" s="22">
        <v>6000</v>
      </c>
      <c r="U249" s="22"/>
      <c r="V249" s="76">
        <f t="shared" si="66"/>
        <v>6000</v>
      </c>
      <c r="W249" s="22">
        <v>6000</v>
      </c>
      <c r="X249" s="22"/>
      <c r="Y249" s="48"/>
    </row>
    <row r="250" spans="1:25" ht="21.75" customHeight="1">
      <c r="A250" s="17"/>
      <c r="B250" s="19"/>
      <c r="C250" s="19"/>
      <c r="D250" s="39"/>
      <c r="E250" s="96" t="s">
        <v>417</v>
      </c>
      <c r="F250" s="97" t="s">
        <v>418</v>
      </c>
      <c r="G250" s="50">
        <f t="shared" si="62"/>
        <v>4890</v>
      </c>
      <c r="H250" s="50">
        <v>4890</v>
      </c>
      <c r="I250" s="32"/>
      <c r="J250" s="52">
        <f t="shared" si="63"/>
        <v>8000</v>
      </c>
      <c r="K250" s="50">
        <v>8000</v>
      </c>
      <c r="L250" s="32"/>
      <c r="M250" s="246">
        <f t="shared" si="65"/>
        <v>10000</v>
      </c>
      <c r="N250" s="246">
        <v>10000</v>
      </c>
      <c r="O250" s="246"/>
      <c r="P250" s="76">
        <f t="shared" si="60"/>
        <v>2000</v>
      </c>
      <c r="Q250" s="76">
        <f t="shared" si="61"/>
        <v>2000</v>
      </c>
      <c r="R250" s="22"/>
      <c r="S250" s="22">
        <f t="shared" si="64"/>
        <v>10000</v>
      </c>
      <c r="T250" s="22">
        <v>10000</v>
      </c>
      <c r="U250" s="22"/>
      <c r="V250" s="76">
        <f t="shared" si="66"/>
        <v>10000</v>
      </c>
      <c r="W250" s="22">
        <v>10000</v>
      </c>
      <c r="X250" s="22"/>
      <c r="Y250" s="48"/>
    </row>
    <row r="251" spans="1:25" ht="15" customHeight="1">
      <c r="A251" s="17"/>
      <c r="B251" s="19"/>
      <c r="C251" s="19"/>
      <c r="D251" s="39"/>
      <c r="E251" s="42" t="s">
        <v>338</v>
      </c>
      <c r="F251" s="88" t="s">
        <v>337</v>
      </c>
      <c r="G251" s="50">
        <f>I251</f>
        <v>45159.96</v>
      </c>
      <c r="H251" s="50"/>
      <c r="I251" s="32">
        <v>45159.96</v>
      </c>
      <c r="J251" s="52">
        <f>L251</f>
        <v>0</v>
      </c>
      <c r="K251" s="50"/>
      <c r="L251" s="52">
        <v>0</v>
      </c>
      <c r="M251" s="246">
        <f>O251</f>
        <v>79179.7</v>
      </c>
      <c r="N251" s="246"/>
      <c r="O251" s="270">
        <v>79179.7</v>
      </c>
      <c r="P251" s="76">
        <f t="shared" si="60"/>
        <v>79179.7</v>
      </c>
      <c r="Q251" s="76"/>
      <c r="R251" s="22"/>
      <c r="S251" s="22">
        <f>U251</f>
        <v>300000</v>
      </c>
      <c r="T251" s="22"/>
      <c r="U251" s="22">
        <v>300000</v>
      </c>
      <c r="V251" s="76"/>
      <c r="W251" s="22"/>
      <c r="X251" s="22"/>
      <c r="Y251" s="48"/>
    </row>
    <row r="252" spans="1:25" ht="15" customHeight="1">
      <c r="A252" s="17"/>
      <c r="B252" s="19"/>
      <c r="C252" s="19"/>
      <c r="D252" s="39"/>
      <c r="E252" s="96" t="s">
        <v>451</v>
      </c>
      <c r="F252" s="97" t="s">
        <v>339</v>
      </c>
      <c r="G252" s="50">
        <f>I252</f>
        <v>0</v>
      </c>
      <c r="H252" s="50"/>
      <c r="I252" s="32">
        <v>0</v>
      </c>
      <c r="J252" s="52">
        <f>L252</f>
        <v>0</v>
      </c>
      <c r="K252" s="50"/>
      <c r="L252" s="52">
        <v>0</v>
      </c>
      <c r="M252" s="246">
        <f>O252</f>
        <v>25000</v>
      </c>
      <c r="N252" s="246"/>
      <c r="O252" s="246">
        <v>25000</v>
      </c>
      <c r="P252" s="76">
        <f t="shared" si="60"/>
        <v>25000</v>
      </c>
      <c r="Q252" s="76"/>
      <c r="R252" s="22"/>
      <c r="S252" s="22"/>
      <c r="T252" s="22"/>
      <c r="U252" s="22"/>
      <c r="V252" s="76"/>
      <c r="W252" s="22"/>
      <c r="X252" s="22"/>
      <c r="Y252" s="48"/>
    </row>
    <row r="253" spans="1:25" ht="12.75" customHeight="1">
      <c r="A253" s="17"/>
      <c r="B253" s="19"/>
      <c r="C253" s="19"/>
      <c r="D253" s="39"/>
      <c r="E253" s="109" t="s">
        <v>445</v>
      </c>
      <c r="F253" s="110" t="s">
        <v>347</v>
      </c>
      <c r="G253" s="52">
        <f t="shared" si="62"/>
        <v>2627</v>
      </c>
      <c r="H253" s="32"/>
      <c r="I253" s="52">
        <v>2627</v>
      </c>
      <c r="J253" s="52">
        <f>L253</f>
        <v>0</v>
      </c>
      <c r="K253" s="52"/>
      <c r="L253" s="52">
        <v>0</v>
      </c>
      <c r="M253" s="246">
        <f>N253+O253</f>
        <v>0</v>
      </c>
      <c r="N253" s="246"/>
      <c r="O253" s="246"/>
      <c r="P253" s="22"/>
      <c r="Q253" s="22"/>
      <c r="R253" s="22"/>
      <c r="S253" s="22"/>
      <c r="T253" s="22"/>
      <c r="U253" s="22"/>
      <c r="V253" s="22"/>
      <c r="W253" s="22"/>
      <c r="X253" s="22"/>
      <c r="Y253" s="48"/>
    </row>
    <row r="254" spans="1:25" s="81" customFormat="1" ht="35.25" customHeight="1">
      <c r="A254" s="189"/>
      <c r="B254" s="79"/>
      <c r="C254" s="79"/>
      <c r="D254" s="161"/>
      <c r="E254" s="155" t="s">
        <v>475</v>
      </c>
      <c r="F254" s="160"/>
      <c r="G254" s="197">
        <f>I254</f>
        <v>215683.64</v>
      </c>
      <c r="H254" s="201"/>
      <c r="I254" s="197">
        <f>I255+I256</f>
        <v>215683.64</v>
      </c>
      <c r="J254" s="83"/>
      <c r="K254" s="83"/>
      <c r="L254" s="197">
        <f>L255+L256+L257+L258</f>
        <v>0</v>
      </c>
      <c r="M254" s="250">
        <f>O254</f>
        <v>0</v>
      </c>
      <c r="N254" s="250"/>
      <c r="O254" s="250">
        <f>O255+O256+O257+O258</f>
        <v>0</v>
      </c>
      <c r="P254" s="188"/>
      <c r="Q254" s="188"/>
      <c r="R254" s="188"/>
      <c r="S254" s="188">
        <f>U254</f>
        <v>40000</v>
      </c>
      <c r="T254" s="188"/>
      <c r="U254" s="188">
        <f>U255+U256</f>
        <v>40000</v>
      </c>
      <c r="V254" s="188">
        <f>X254</f>
        <v>0</v>
      </c>
      <c r="W254" s="188"/>
      <c r="X254" s="188">
        <f>X255+X256</f>
        <v>0</v>
      </c>
      <c r="Y254" s="190"/>
    </row>
    <row r="255" spans="1:25" ht="12.75" customHeight="1">
      <c r="A255" s="17"/>
      <c r="B255" s="19"/>
      <c r="C255" s="19"/>
      <c r="D255" s="39"/>
      <c r="E255" s="40" t="s">
        <v>338</v>
      </c>
      <c r="F255" s="90" t="s">
        <v>337</v>
      </c>
      <c r="G255" s="52">
        <f>I255</f>
        <v>61817.98</v>
      </c>
      <c r="H255" s="32"/>
      <c r="I255" s="52">
        <v>61817.98</v>
      </c>
      <c r="J255" s="52">
        <f>L255</f>
        <v>0</v>
      </c>
      <c r="K255" s="52"/>
      <c r="L255" s="52">
        <v>0</v>
      </c>
      <c r="M255" s="246">
        <f>O255</f>
        <v>0</v>
      </c>
      <c r="N255" s="246"/>
      <c r="O255" s="246">
        <v>0</v>
      </c>
      <c r="P255" s="22"/>
      <c r="Q255" s="22"/>
      <c r="R255" s="22"/>
      <c r="S255" s="22">
        <f>U255</f>
        <v>15000</v>
      </c>
      <c r="T255" s="22"/>
      <c r="U255" s="22">
        <v>15000</v>
      </c>
      <c r="V255" s="22">
        <f>X255</f>
        <v>0</v>
      </c>
      <c r="W255" s="22"/>
      <c r="X255" s="22">
        <v>0</v>
      </c>
      <c r="Y255" s="48"/>
    </row>
    <row r="256" spans="1:25" ht="12.75" customHeight="1">
      <c r="A256" s="17"/>
      <c r="B256" s="19"/>
      <c r="C256" s="19"/>
      <c r="D256" s="39"/>
      <c r="E256" s="96" t="s">
        <v>451</v>
      </c>
      <c r="F256" s="97" t="s">
        <v>339</v>
      </c>
      <c r="G256" s="52">
        <f>I256</f>
        <v>153865.66</v>
      </c>
      <c r="H256" s="32"/>
      <c r="I256" s="52">
        <v>153865.66</v>
      </c>
      <c r="J256" s="52">
        <f>L256</f>
        <v>0</v>
      </c>
      <c r="K256" s="52"/>
      <c r="L256" s="52">
        <v>0</v>
      </c>
      <c r="M256" s="246">
        <f>O256</f>
        <v>0</v>
      </c>
      <c r="N256" s="246"/>
      <c r="O256" s="246">
        <v>0</v>
      </c>
      <c r="P256" s="22"/>
      <c r="Q256" s="22"/>
      <c r="R256" s="22"/>
      <c r="S256" s="22">
        <v>20000</v>
      </c>
      <c r="T256" s="22"/>
      <c r="U256" s="22">
        <v>25000</v>
      </c>
      <c r="V256" s="22">
        <f>X256</f>
        <v>0</v>
      </c>
      <c r="W256" s="22"/>
      <c r="X256" s="22">
        <v>0</v>
      </c>
      <c r="Y256" s="48"/>
    </row>
    <row r="257" spans="1:25" ht="12.75" customHeight="1">
      <c r="A257" s="17"/>
      <c r="B257" s="19"/>
      <c r="C257" s="19"/>
      <c r="D257" s="39"/>
      <c r="E257" s="40" t="s">
        <v>345</v>
      </c>
      <c r="F257" s="90" t="s">
        <v>346</v>
      </c>
      <c r="G257" s="52"/>
      <c r="H257" s="32"/>
      <c r="I257" s="52"/>
      <c r="J257" s="52">
        <f>L257</f>
        <v>0</v>
      </c>
      <c r="K257" s="52"/>
      <c r="L257" s="52">
        <v>0</v>
      </c>
      <c r="M257" s="246">
        <f>O257</f>
        <v>0</v>
      </c>
      <c r="N257" s="246"/>
      <c r="O257" s="246">
        <v>0</v>
      </c>
      <c r="P257" s="22"/>
      <c r="Q257" s="22"/>
      <c r="R257" s="22"/>
      <c r="S257" s="22"/>
      <c r="T257" s="22"/>
      <c r="U257" s="22"/>
      <c r="V257" s="22"/>
      <c r="W257" s="22"/>
      <c r="X257" s="22"/>
      <c r="Y257" s="48"/>
    </row>
    <row r="258" spans="1:25" ht="38.25" customHeight="1">
      <c r="A258" s="17"/>
      <c r="B258" s="19"/>
      <c r="C258" s="19"/>
      <c r="D258" s="39"/>
      <c r="E258" s="255" t="s">
        <v>511</v>
      </c>
      <c r="F258" s="90" t="s">
        <v>512</v>
      </c>
      <c r="G258" s="52"/>
      <c r="H258" s="32"/>
      <c r="I258" s="52"/>
      <c r="J258" s="50">
        <f>L258</f>
        <v>0</v>
      </c>
      <c r="K258" s="52"/>
      <c r="L258" s="50">
        <v>0</v>
      </c>
      <c r="M258" s="246">
        <f>O258</f>
        <v>0</v>
      </c>
      <c r="N258" s="246"/>
      <c r="O258" s="246">
        <v>0</v>
      </c>
      <c r="P258" s="22"/>
      <c r="Q258" s="22"/>
      <c r="R258" s="22"/>
      <c r="S258" s="22"/>
      <c r="T258" s="22"/>
      <c r="U258" s="22"/>
      <c r="V258" s="22"/>
      <c r="W258" s="22"/>
      <c r="X258" s="22"/>
      <c r="Y258" s="107"/>
    </row>
    <row r="259" spans="1:25" s="77" customFormat="1" ht="20.25" customHeight="1">
      <c r="A259" s="298" t="s">
        <v>244</v>
      </c>
      <c r="B259" s="299" t="s">
        <v>239</v>
      </c>
      <c r="C259" s="299" t="s">
        <v>192</v>
      </c>
      <c r="D259" s="300" t="s">
        <v>171</v>
      </c>
      <c r="E259" s="292" t="s">
        <v>245</v>
      </c>
      <c r="F259" s="301"/>
      <c r="G259" s="302">
        <f t="shared" si="62"/>
        <v>437131.04000000004</v>
      </c>
      <c r="H259" s="302">
        <f>H261+H271+H281+H291</f>
        <v>282419.45</v>
      </c>
      <c r="I259" s="302">
        <f>I261+I271+I281+I291</f>
        <v>154711.59</v>
      </c>
      <c r="J259" s="302">
        <f>K259+L259</f>
        <v>391020</v>
      </c>
      <c r="K259" s="302">
        <f>K261++K271+K281+K291</f>
        <v>391020</v>
      </c>
      <c r="L259" s="302">
        <f>L261+L271+L281+L291</f>
        <v>0</v>
      </c>
      <c r="M259" s="295">
        <f>N259+O259</f>
        <v>679368.05</v>
      </c>
      <c r="N259" s="295">
        <f>N261+N271+N281+N291</f>
        <v>419597.1</v>
      </c>
      <c r="O259" s="295">
        <f>O261+O291</f>
        <v>259770.95</v>
      </c>
      <c r="P259" s="296">
        <f>M259-J259</f>
        <v>288348.05000000005</v>
      </c>
      <c r="Q259" s="296">
        <f>N259-K259</f>
        <v>28577.099999999977</v>
      </c>
      <c r="R259" s="296">
        <f>O259-L259</f>
        <v>259770.95</v>
      </c>
      <c r="S259" s="296">
        <f>T259+U259</f>
        <v>1562090.7999999998</v>
      </c>
      <c r="T259" s="369">
        <f>T261+T271+T281+T291</f>
        <v>452090.79999999993</v>
      </c>
      <c r="U259" s="296">
        <f>U261+U271+U281+U291</f>
        <v>1110000</v>
      </c>
      <c r="V259" s="296"/>
      <c r="W259" s="296">
        <f>W261+W271+W281+W291</f>
        <v>480971.7</v>
      </c>
      <c r="X259" s="296">
        <f>X261+X281+X291</f>
        <v>0</v>
      </c>
      <c r="Y259" s="451" t="s">
        <v>496</v>
      </c>
    </row>
    <row r="260" spans="1:25" ht="16.5" customHeight="1">
      <c r="A260" s="17"/>
      <c r="B260" s="19"/>
      <c r="C260" s="19"/>
      <c r="D260" s="39"/>
      <c r="E260" s="40" t="s">
        <v>176</v>
      </c>
      <c r="F260" s="90"/>
      <c r="G260" s="39"/>
      <c r="H260" s="39"/>
      <c r="I260" s="39"/>
      <c r="J260" s="39"/>
      <c r="K260" s="39"/>
      <c r="L260" s="39"/>
      <c r="M260" s="246"/>
      <c r="N260" s="246"/>
      <c r="O260" s="246"/>
      <c r="P260" s="76"/>
      <c r="Q260" s="76"/>
      <c r="R260" s="76"/>
      <c r="S260" s="22"/>
      <c r="T260" s="198"/>
      <c r="U260" s="22"/>
      <c r="V260" s="22"/>
      <c r="W260" s="22"/>
      <c r="X260" s="22"/>
      <c r="Y260" s="452"/>
    </row>
    <row r="261" spans="1:25" s="74" customFormat="1" ht="16.5" customHeight="1">
      <c r="A261" s="139" t="s">
        <v>246</v>
      </c>
      <c r="B261" s="126" t="s">
        <v>239</v>
      </c>
      <c r="C261" s="126" t="s">
        <v>192</v>
      </c>
      <c r="D261" s="126" t="s">
        <v>174</v>
      </c>
      <c r="E261" s="144" t="s">
        <v>247</v>
      </c>
      <c r="F261" s="160"/>
      <c r="G261" s="161">
        <f>H261+I261</f>
        <v>127174.72</v>
      </c>
      <c r="H261" s="161">
        <f>H263</f>
        <v>61066.79</v>
      </c>
      <c r="I261" s="161">
        <f>I263</f>
        <v>66107.929999999993</v>
      </c>
      <c r="J261" s="142">
        <f>K261+L261</f>
        <v>81362.5</v>
      </c>
      <c r="K261" s="142">
        <f>K263</f>
        <v>81362.5</v>
      </c>
      <c r="L261" s="142">
        <f>L263</f>
        <v>0</v>
      </c>
      <c r="M261" s="245">
        <f>N261+O261</f>
        <v>267371.75</v>
      </c>
      <c r="N261" s="245">
        <f>N263</f>
        <v>87600.8</v>
      </c>
      <c r="O261" s="269">
        <f>O263</f>
        <v>179770.95</v>
      </c>
      <c r="P261" s="76">
        <f t="shared" ref="P261:P268" si="67">M261-J261</f>
        <v>186009.25</v>
      </c>
      <c r="Q261" s="76">
        <f t="shared" ref="Q261:Q268" si="68">N261-K261</f>
        <v>6238.3000000000029</v>
      </c>
      <c r="R261" s="76">
        <f t="shared" ref="R261:R268" si="69">O261-L261</f>
        <v>179770.95</v>
      </c>
      <c r="S261" s="76">
        <f t="shared" ref="S261:X261" si="70">S263</f>
        <v>122344.7</v>
      </c>
      <c r="T261" s="199">
        <f>T263</f>
        <v>92344.7</v>
      </c>
      <c r="U261" s="76">
        <f t="shared" si="70"/>
        <v>30000</v>
      </c>
      <c r="V261" s="76">
        <f t="shared" si="70"/>
        <v>99405.4</v>
      </c>
      <c r="W261" s="76">
        <f t="shared" si="70"/>
        <v>99405.4</v>
      </c>
      <c r="X261" s="76">
        <f t="shared" si="70"/>
        <v>0</v>
      </c>
      <c r="Y261" s="452"/>
    </row>
    <row r="262" spans="1:25" ht="14.25" customHeight="1">
      <c r="A262" s="17"/>
      <c r="B262" s="19"/>
      <c r="C262" s="19"/>
      <c r="D262" s="39"/>
      <c r="E262" s="42" t="s">
        <v>4</v>
      </c>
      <c r="F262" s="90"/>
      <c r="G262" s="39"/>
      <c r="H262" s="39"/>
      <c r="I262" s="39"/>
      <c r="J262" s="39"/>
      <c r="K262" s="39"/>
      <c r="L262" s="39"/>
      <c r="M262" s="246"/>
      <c r="N262" s="246"/>
      <c r="O262" s="246"/>
      <c r="P262" s="76"/>
      <c r="Q262" s="76"/>
      <c r="R262" s="76"/>
      <c r="S262" s="22"/>
      <c r="T262" s="22"/>
      <c r="U262" s="22"/>
      <c r="V262" s="22"/>
      <c r="W262" s="22"/>
      <c r="X262" s="22"/>
      <c r="Y262" s="452"/>
    </row>
    <row r="263" spans="1:25" s="77" customFormat="1">
      <c r="A263" s="145"/>
      <c r="B263" s="75"/>
      <c r="C263" s="75"/>
      <c r="D263" s="137"/>
      <c r="E263" s="144" t="s">
        <v>385</v>
      </c>
      <c r="F263" s="146"/>
      <c r="G263" s="147">
        <f>H263+I263</f>
        <v>127174.72</v>
      </c>
      <c r="H263" s="147">
        <f>H264+H265+H266+H267</f>
        <v>61066.79</v>
      </c>
      <c r="I263" s="147">
        <f>I268+I269+I270</f>
        <v>66107.929999999993</v>
      </c>
      <c r="J263" s="147">
        <f>K263+L263</f>
        <v>81362.5</v>
      </c>
      <c r="K263" s="147">
        <f>K265+K266+K267</f>
        <v>81362.5</v>
      </c>
      <c r="L263" s="147">
        <f>L268+L269+L270</f>
        <v>0</v>
      </c>
      <c r="M263" s="245">
        <f>N263+O263</f>
        <v>267371.75</v>
      </c>
      <c r="N263" s="245">
        <f>N265+N266+N267</f>
        <v>87600.8</v>
      </c>
      <c r="O263" s="245">
        <f>O268+O270</f>
        <v>179770.95</v>
      </c>
      <c r="P263" s="76">
        <f t="shared" si="67"/>
        <v>186009.25</v>
      </c>
      <c r="Q263" s="76">
        <f t="shared" si="68"/>
        <v>6238.3000000000029</v>
      </c>
      <c r="R263" s="76">
        <f t="shared" si="69"/>
        <v>179770.95</v>
      </c>
      <c r="S263" s="76">
        <f>T263+U263</f>
        <v>122344.7</v>
      </c>
      <c r="T263" s="199">
        <f>T265+T266+T267+T268</f>
        <v>92344.7</v>
      </c>
      <c r="U263" s="76">
        <f>U268</f>
        <v>30000</v>
      </c>
      <c r="V263" s="76">
        <f>W263+X263</f>
        <v>99405.4</v>
      </c>
      <c r="W263" s="76">
        <f>W265+W266+W267</f>
        <v>99405.4</v>
      </c>
      <c r="X263" s="76">
        <v>0</v>
      </c>
      <c r="Y263" s="452"/>
    </row>
    <row r="264" spans="1:25" s="77" customFormat="1">
      <c r="A264" s="145"/>
      <c r="B264" s="75"/>
      <c r="C264" s="75"/>
      <c r="D264" s="137"/>
      <c r="E264" s="42" t="s">
        <v>314</v>
      </c>
      <c r="F264" s="88" t="s">
        <v>313</v>
      </c>
      <c r="G264" s="35">
        <f>H264</f>
        <v>990</v>
      </c>
      <c r="H264" s="35">
        <v>990</v>
      </c>
      <c r="I264" s="147"/>
      <c r="J264" s="147"/>
      <c r="K264" s="147"/>
      <c r="L264" s="147"/>
      <c r="M264" s="245"/>
      <c r="N264" s="245"/>
      <c r="O264" s="245"/>
      <c r="P264" s="76"/>
      <c r="Q264" s="76"/>
      <c r="R264" s="76"/>
      <c r="S264" s="76"/>
      <c r="T264" s="199"/>
      <c r="U264" s="76"/>
      <c r="V264" s="76"/>
      <c r="W264" s="76"/>
      <c r="X264" s="76"/>
      <c r="Y264" s="452"/>
    </row>
    <row r="265" spans="1:25" ht="24" customHeight="1">
      <c r="A265" s="17"/>
      <c r="B265" s="19"/>
      <c r="C265" s="19"/>
      <c r="D265" s="39"/>
      <c r="E265" s="42" t="s">
        <v>326</v>
      </c>
      <c r="F265" s="90" t="s">
        <v>327</v>
      </c>
      <c r="G265" s="10">
        <f>H265+I265</f>
        <v>59269.49</v>
      </c>
      <c r="H265" s="10">
        <v>59269.49</v>
      </c>
      <c r="I265" s="32"/>
      <c r="J265" s="50">
        <f>K265</f>
        <v>77362.5</v>
      </c>
      <c r="K265" s="50">
        <v>77362.5</v>
      </c>
      <c r="L265" s="32"/>
      <c r="M265" s="246">
        <f>N265+O265</f>
        <v>81100.800000000003</v>
      </c>
      <c r="N265" s="246">
        <v>81100.800000000003</v>
      </c>
      <c r="O265" s="246"/>
      <c r="P265" s="76">
        <f t="shared" si="67"/>
        <v>3738.3000000000029</v>
      </c>
      <c r="Q265" s="76">
        <f t="shared" si="68"/>
        <v>3738.3000000000029</v>
      </c>
      <c r="R265" s="76">
        <f t="shared" si="69"/>
        <v>0</v>
      </c>
      <c r="S265" s="22">
        <f>T265</f>
        <v>84344.7</v>
      </c>
      <c r="T265" s="200">
        <v>84344.7</v>
      </c>
      <c r="U265" s="22">
        <v>0</v>
      </c>
      <c r="V265" s="22">
        <f>W265</f>
        <v>89405.4</v>
      </c>
      <c r="W265" s="198">
        <v>89405.4</v>
      </c>
      <c r="X265" s="22"/>
      <c r="Y265" s="452"/>
    </row>
    <row r="266" spans="1:25" ht="24" customHeight="1">
      <c r="A266" s="17"/>
      <c r="B266" s="19"/>
      <c r="C266" s="19"/>
      <c r="D266" s="39"/>
      <c r="E266" s="92" t="s">
        <v>444</v>
      </c>
      <c r="F266" s="98" t="s">
        <v>328</v>
      </c>
      <c r="G266" s="32">
        <f>H266</f>
        <v>0</v>
      </c>
      <c r="H266" s="32">
        <v>0</v>
      </c>
      <c r="I266" s="32"/>
      <c r="J266" s="50">
        <f>K266</f>
        <v>1000</v>
      </c>
      <c r="K266" s="50">
        <v>1000</v>
      </c>
      <c r="L266" s="32"/>
      <c r="M266" s="246">
        <f>N266+O266</f>
        <v>2000</v>
      </c>
      <c r="N266" s="246">
        <v>2000</v>
      </c>
      <c r="O266" s="246"/>
      <c r="P266" s="76">
        <f t="shared" si="67"/>
        <v>1000</v>
      </c>
      <c r="Q266" s="76">
        <f t="shared" si="68"/>
        <v>1000</v>
      </c>
      <c r="R266" s="76">
        <f t="shared" si="69"/>
        <v>0</v>
      </c>
      <c r="S266" s="22">
        <f>T266</f>
        <v>3000</v>
      </c>
      <c r="T266" s="35">
        <v>3000</v>
      </c>
      <c r="U266" s="22"/>
      <c r="V266" s="22">
        <f>W266</f>
        <v>3000</v>
      </c>
      <c r="W266" s="22">
        <v>3000</v>
      </c>
      <c r="X266" s="22"/>
      <c r="Y266" s="452"/>
    </row>
    <row r="267" spans="1:25" s="5" customFormat="1" ht="21.75" customHeight="1">
      <c r="A267" s="8"/>
      <c r="B267" s="9"/>
      <c r="C267" s="9"/>
      <c r="D267" s="35"/>
      <c r="E267" s="96" t="s">
        <v>415</v>
      </c>
      <c r="F267" s="97" t="s">
        <v>416</v>
      </c>
      <c r="G267" s="10">
        <f>H267+I267</f>
        <v>807.3</v>
      </c>
      <c r="H267" s="35">
        <v>807.3</v>
      </c>
      <c r="I267" s="43"/>
      <c r="J267" s="50">
        <f>K267</f>
        <v>3000</v>
      </c>
      <c r="K267" s="35">
        <v>3000</v>
      </c>
      <c r="L267" s="43"/>
      <c r="M267" s="246">
        <f>N267+O267</f>
        <v>4500</v>
      </c>
      <c r="N267" s="246">
        <v>4500</v>
      </c>
      <c r="O267" s="246"/>
      <c r="P267" s="76">
        <f t="shared" si="67"/>
        <v>1500</v>
      </c>
      <c r="Q267" s="76">
        <f t="shared" si="68"/>
        <v>1500</v>
      </c>
      <c r="R267" s="76">
        <f t="shared" si="69"/>
        <v>0</v>
      </c>
      <c r="S267" s="22">
        <f>T267</f>
        <v>5000</v>
      </c>
      <c r="T267" s="35">
        <v>5000</v>
      </c>
      <c r="U267" s="22"/>
      <c r="V267" s="22">
        <f>W267</f>
        <v>7000</v>
      </c>
      <c r="W267" s="22">
        <v>7000</v>
      </c>
      <c r="X267" s="22"/>
      <c r="Y267" s="452"/>
    </row>
    <row r="268" spans="1:25" ht="12.75" customHeight="1">
      <c r="A268" s="17"/>
      <c r="B268" s="19"/>
      <c r="C268" s="19"/>
      <c r="D268" s="39"/>
      <c r="E268" s="40" t="s">
        <v>340</v>
      </c>
      <c r="F268" s="90" t="s">
        <v>339</v>
      </c>
      <c r="G268" s="32">
        <f>H268+I268</f>
        <v>63682.43</v>
      </c>
      <c r="H268" s="32"/>
      <c r="I268" s="32">
        <v>63682.43</v>
      </c>
      <c r="J268" s="32">
        <f>L268</f>
        <v>0</v>
      </c>
      <c r="K268" s="32"/>
      <c r="L268" s="32">
        <v>0</v>
      </c>
      <c r="M268" s="246">
        <f>O268</f>
        <v>179770.95</v>
      </c>
      <c r="N268" s="246"/>
      <c r="O268" s="270">
        <v>179770.95</v>
      </c>
      <c r="P268" s="76">
        <f t="shared" si="67"/>
        <v>179770.95</v>
      </c>
      <c r="Q268" s="76">
        <f t="shared" si="68"/>
        <v>0</v>
      </c>
      <c r="R268" s="76">
        <f t="shared" si="69"/>
        <v>179770.95</v>
      </c>
      <c r="S268" s="22">
        <f>U268</f>
        <v>30000</v>
      </c>
      <c r="T268" s="35">
        <v>0</v>
      </c>
      <c r="U268" s="22">
        <v>30000</v>
      </c>
      <c r="V268" s="22">
        <f>X268</f>
        <v>0</v>
      </c>
      <c r="W268" s="22"/>
      <c r="X268" s="22">
        <v>0</v>
      </c>
      <c r="Y268" s="452"/>
    </row>
    <row r="269" spans="1:25" ht="12.75" customHeight="1">
      <c r="A269" s="17"/>
      <c r="B269" s="19"/>
      <c r="C269" s="19"/>
      <c r="D269" s="39"/>
      <c r="E269" s="40" t="s">
        <v>345</v>
      </c>
      <c r="F269" s="90" t="s">
        <v>346</v>
      </c>
      <c r="G269" s="32">
        <f>I269</f>
        <v>997.5</v>
      </c>
      <c r="H269" s="32"/>
      <c r="I269" s="32">
        <v>997.5</v>
      </c>
      <c r="J269" s="52">
        <f>L269</f>
        <v>0</v>
      </c>
      <c r="K269" s="52"/>
      <c r="L269" s="52">
        <v>0</v>
      </c>
      <c r="M269" s="246"/>
      <c r="N269" s="246"/>
      <c r="O269" s="246"/>
      <c r="P269" s="76"/>
      <c r="Q269" s="76"/>
      <c r="R269" s="76"/>
      <c r="S269" s="22"/>
      <c r="T269" s="35"/>
      <c r="U269" s="22"/>
      <c r="V269" s="22"/>
      <c r="W269" s="22"/>
      <c r="X269" s="22"/>
      <c r="Y269" s="452"/>
    </row>
    <row r="270" spans="1:25" ht="12.75" customHeight="1">
      <c r="A270" s="17"/>
      <c r="B270" s="19"/>
      <c r="C270" s="19"/>
      <c r="D270" s="39"/>
      <c r="E270" s="109" t="s">
        <v>445</v>
      </c>
      <c r="F270" s="110" t="s">
        <v>347</v>
      </c>
      <c r="G270" s="32">
        <f>I270</f>
        <v>1428</v>
      </c>
      <c r="H270" s="32"/>
      <c r="I270" s="32">
        <v>1428</v>
      </c>
      <c r="J270" s="52">
        <f>L270</f>
        <v>0</v>
      </c>
      <c r="K270" s="52"/>
      <c r="L270" s="52">
        <v>0</v>
      </c>
      <c r="M270" s="246">
        <f>O270</f>
        <v>0</v>
      </c>
      <c r="N270" s="246"/>
      <c r="O270" s="246"/>
      <c r="P270" s="76"/>
      <c r="Q270" s="76"/>
      <c r="R270" s="76"/>
      <c r="S270" s="22"/>
      <c r="T270" s="35"/>
      <c r="U270" s="22"/>
      <c r="V270" s="22"/>
      <c r="W270" s="22"/>
      <c r="X270" s="22"/>
      <c r="Y270" s="452"/>
    </row>
    <row r="271" spans="1:25" s="74" customFormat="1" ht="12.75" customHeight="1">
      <c r="A271" s="139" t="s">
        <v>248</v>
      </c>
      <c r="B271" s="126" t="s">
        <v>239</v>
      </c>
      <c r="C271" s="126" t="s">
        <v>192</v>
      </c>
      <c r="D271" s="126" t="s">
        <v>192</v>
      </c>
      <c r="E271" s="140" t="s">
        <v>249</v>
      </c>
      <c r="F271" s="141"/>
      <c r="G271" s="142">
        <f>H271+I271</f>
        <v>12607.2</v>
      </c>
      <c r="H271" s="142">
        <f>H273</f>
        <v>12607.2</v>
      </c>
      <c r="I271" s="142">
        <f>I277</f>
        <v>0</v>
      </c>
      <c r="J271" s="142">
        <f>J273</f>
        <v>14606.4</v>
      </c>
      <c r="K271" s="142">
        <f>K273</f>
        <v>14606.4</v>
      </c>
      <c r="L271" s="142"/>
      <c r="M271" s="245">
        <f>N271+O271</f>
        <v>21264.5</v>
      </c>
      <c r="N271" s="245">
        <f>N273</f>
        <v>21264.5</v>
      </c>
      <c r="O271" s="245">
        <f>O277</f>
        <v>0</v>
      </c>
      <c r="P271" s="76">
        <f t="shared" ref="P271:P279" si="71">M271-J271</f>
        <v>6658.1</v>
      </c>
      <c r="Q271" s="76">
        <f t="shared" ref="Q271:Q279" si="72">N271-K271</f>
        <v>6658.1</v>
      </c>
      <c r="R271" s="76">
        <f t="shared" ref="R271:R279" si="73">O271-L271</f>
        <v>0</v>
      </c>
      <c r="S271" s="76">
        <f>T271+U271</f>
        <v>23105.1</v>
      </c>
      <c r="T271" s="76">
        <f>T273</f>
        <v>23105.1</v>
      </c>
      <c r="U271" s="76">
        <f>U277</f>
        <v>0</v>
      </c>
      <c r="V271" s="76">
        <f>W271</f>
        <v>24834.799999999999</v>
      </c>
      <c r="W271" s="76">
        <f>W273</f>
        <v>24834.799999999999</v>
      </c>
      <c r="X271" s="76"/>
      <c r="Y271" s="452"/>
    </row>
    <row r="272" spans="1:25" ht="12.75" customHeight="1">
      <c r="A272" s="17"/>
      <c r="B272" s="19"/>
      <c r="C272" s="19"/>
      <c r="D272" s="39"/>
      <c r="E272" s="40" t="s">
        <v>4</v>
      </c>
      <c r="F272" s="90"/>
      <c r="G272" s="39"/>
      <c r="H272" s="39"/>
      <c r="I272" s="39"/>
      <c r="J272" s="39"/>
      <c r="K272" s="39"/>
      <c r="L272" s="39"/>
      <c r="M272" s="246"/>
      <c r="N272" s="246"/>
      <c r="O272" s="246"/>
      <c r="P272" s="76"/>
      <c r="Q272" s="76"/>
      <c r="R272" s="76"/>
      <c r="S272" s="22"/>
      <c r="T272" s="22"/>
      <c r="U272" s="22"/>
      <c r="V272" s="22"/>
      <c r="W272" s="22"/>
      <c r="X272" s="22"/>
      <c r="Y272" s="452"/>
    </row>
    <row r="273" spans="1:27" s="77" customFormat="1" ht="25.5" customHeight="1">
      <c r="A273" s="145"/>
      <c r="B273" s="75"/>
      <c r="C273" s="75"/>
      <c r="D273" s="137"/>
      <c r="E273" s="144" t="s">
        <v>386</v>
      </c>
      <c r="F273" s="146"/>
      <c r="G273" s="147">
        <f>H273</f>
        <v>12607.2</v>
      </c>
      <c r="H273" s="147">
        <f>H274+H275+H276</f>
        <v>12607.2</v>
      </c>
      <c r="I273" s="147"/>
      <c r="J273" s="147">
        <f>K273</f>
        <v>14606.4</v>
      </c>
      <c r="K273" s="147">
        <f>K274</f>
        <v>14606.4</v>
      </c>
      <c r="L273" s="147"/>
      <c r="M273" s="245">
        <f t="shared" ref="M273:M354" si="74">N273+O273</f>
        <v>21264.5</v>
      </c>
      <c r="N273" s="245">
        <f>N274+N275+N276</f>
        <v>21264.5</v>
      </c>
      <c r="O273" s="245">
        <v>0</v>
      </c>
      <c r="P273" s="76">
        <f t="shared" si="71"/>
        <v>6658.1</v>
      </c>
      <c r="Q273" s="76">
        <f t="shared" si="72"/>
        <v>6658.1</v>
      </c>
      <c r="R273" s="76">
        <f t="shared" si="73"/>
        <v>0</v>
      </c>
      <c r="S273" s="76">
        <f>T273</f>
        <v>23105.1</v>
      </c>
      <c r="T273" s="76">
        <f>T274+T275+T276</f>
        <v>23105.1</v>
      </c>
      <c r="U273" s="76"/>
      <c r="V273" s="76">
        <f>W273</f>
        <v>24834.799999999999</v>
      </c>
      <c r="W273" s="76">
        <f>W274+W275+W276</f>
        <v>24834.799999999999</v>
      </c>
      <c r="X273" s="76"/>
      <c r="Y273" s="453"/>
    </row>
    <row r="274" spans="1:27" ht="42.75" customHeight="1">
      <c r="A274" s="17"/>
      <c r="B274" s="19"/>
      <c r="C274" s="19"/>
      <c r="D274" s="39"/>
      <c r="E274" s="42" t="s">
        <v>326</v>
      </c>
      <c r="F274" s="90" t="s">
        <v>327</v>
      </c>
      <c r="G274" s="50">
        <f>H274+I274</f>
        <v>12164.2</v>
      </c>
      <c r="H274" s="50">
        <v>12164.2</v>
      </c>
      <c r="I274" s="32"/>
      <c r="J274" s="10">
        <f>K274</f>
        <v>14606.4</v>
      </c>
      <c r="K274" s="10">
        <v>14606.4</v>
      </c>
      <c r="L274" s="32"/>
      <c r="M274" s="246">
        <f t="shared" si="74"/>
        <v>18264.5</v>
      </c>
      <c r="N274" s="246">
        <v>18264.5</v>
      </c>
      <c r="O274" s="245">
        <v>0</v>
      </c>
      <c r="P274" s="76">
        <f t="shared" si="71"/>
        <v>3658.1000000000004</v>
      </c>
      <c r="Q274" s="76">
        <f t="shared" si="72"/>
        <v>3658.1000000000004</v>
      </c>
      <c r="R274" s="76">
        <f t="shared" si="73"/>
        <v>0</v>
      </c>
      <c r="S274" s="22">
        <f>T274</f>
        <v>18905.099999999999</v>
      </c>
      <c r="T274" s="22">
        <v>18905.099999999999</v>
      </c>
      <c r="U274" s="22">
        <v>0</v>
      </c>
      <c r="V274" s="22">
        <f>W274</f>
        <v>20134.8</v>
      </c>
      <c r="W274" s="198">
        <v>20134.8</v>
      </c>
      <c r="X274" s="22"/>
      <c r="Y274" s="204" t="s">
        <v>533</v>
      </c>
    </row>
    <row r="275" spans="1:27" ht="23.25" customHeight="1">
      <c r="A275" s="17"/>
      <c r="B275" s="19"/>
      <c r="C275" s="19"/>
      <c r="D275" s="39"/>
      <c r="E275" s="96" t="s">
        <v>444</v>
      </c>
      <c r="F275" s="97" t="s">
        <v>328</v>
      </c>
      <c r="G275" s="50">
        <f>H275</f>
        <v>353</v>
      </c>
      <c r="H275" s="50">
        <v>353</v>
      </c>
      <c r="I275" s="32"/>
      <c r="J275" s="10"/>
      <c r="K275" s="10"/>
      <c r="L275" s="32"/>
      <c r="M275" s="246">
        <f>N275</f>
        <v>1000</v>
      </c>
      <c r="N275" s="246">
        <v>1000</v>
      </c>
      <c r="O275" s="245"/>
      <c r="P275" s="76">
        <f>Q275</f>
        <v>1000</v>
      </c>
      <c r="Q275" s="76">
        <f>M275-J275</f>
        <v>1000</v>
      </c>
      <c r="R275" s="76"/>
      <c r="S275" s="22">
        <f>T275</f>
        <v>1200</v>
      </c>
      <c r="T275" s="22">
        <v>1200</v>
      </c>
      <c r="U275" s="22"/>
      <c r="V275" s="22">
        <f>W275</f>
        <v>1200</v>
      </c>
      <c r="W275" s="198">
        <v>1200</v>
      </c>
      <c r="X275" s="22"/>
      <c r="Y275" s="48"/>
    </row>
    <row r="276" spans="1:27" ht="24.75" customHeight="1">
      <c r="A276" s="17"/>
      <c r="B276" s="19"/>
      <c r="C276" s="19"/>
      <c r="D276" s="39"/>
      <c r="E276" s="96" t="s">
        <v>415</v>
      </c>
      <c r="F276" s="88" t="s">
        <v>416</v>
      </c>
      <c r="G276" s="50">
        <f>H276+I276</f>
        <v>90</v>
      </c>
      <c r="H276" s="50">
        <v>90</v>
      </c>
      <c r="I276" s="32"/>
      <c r="J276" s="50">
        <f>K276</f>
        <v>0</v>
      </c>
      <c r="K276" s="50">
        <v>0</v>
      </c>
      <c r="L276" s="32"/>
      <c r="M276" s="246">
        <f t="shared" si="74"/>
        <v>2000</v>
      </c>
      <c r="N276" s="246">
        <v>2000</v>
      </c>
      <c r="O276" s="245">
        <v>0</v>
      </c>
      <c r="P276" s="76">
        <f t="shared" si="71"/>
        <v>2000</v>
      </c>
      <c r="Q276" s="76">
        <v>0</v>
      </c>
      <c r="R276" s="76">
        <f t="shared" si="73"/>
        <v>0</v>
      </c>
      <c r="S276" s="22">
        <f>T276</f>
        <v>3000</v>
      </c>
      <c r="T276" s="22">
        <v>3000</v>
      </c>
      <c r="U276" s="22"/>
      <c r="V276" s="22">
        <f>W276</f>
        <v>3500</v>
      </c>
      <c r="W276" s="22">
        <v>3500</v>
      </c>
      <c r="X276" s="22"/>
      <c r="Y276" s="48"/>
    </row>
    <row r="277" spans="1:27" s="77" customFormat="1">
      <c r="A277" s="145"/>
      <c r="B277" s="75"/>
      <c r="C277" s="75"/>
      <c r="D277" s="137"/>
      <c r="E277" s="144" t="s">
        <v>387</v>
      </c>
      <c r="F277" s="146"/>
      <c r="G277" s="147">
        <f>I277</f>
        <v>0</v>
      </c>
      <c r="H277" s="147"/>
      <c r="I277" s="147">
        <f>I279+I280</f>
        <v>0</v>
      </c>
      <c r="J277" s="147">
        <f>L277</f>
        <v>0</v>
      </c>
      <c r="K277" s="147"/>
      <c r="L277" s="147">
        <f>L279</f>
        <v>0</v>
      </c>
      <c r="M277" s="245">
        <f t="shared" si="74"/>
        <v>0</v>
      </c>
      <c r="N277" s="245"/>
      <c r="O277" s="245">
        <f>O279</f>
        <v>0</v>
      </c>
      <c r="P277" s="76">
        <f t="shared" si="71"/>
        <v>0</v>
      </c>
      <c r="Q277" s="76">
        <f t="shared" si="72"/>
        <v>0</v>
      </c>
      <c r="R277" s="76">
        <f t="shared" si="73"/>
        <v>0</v>
      </c>
      <c r="S277" s="76">
        <f>S278</f>
        <v>0</v>
      </c>
      <c r="T277" s="76"/>
      <c r="U277" s="76">
        <f>U278</f>
        <v>0</v>
      </c>
      <c r="V277" s="76"/>
      <c r="W277" s="76"/>
      <c r="X277" s="76"/>
      <c r="Y277" s="138"/>
    </row>
    <row r="278" spans="1:27" s="77" customFormat="1">
      <c r="A278" s="145"/>
      <c r="B278" s="75"/>
      <c r="C278" s="75"/>
      <c r="D278" s="137"/>
      <c r="E278" s="40" t="s">
        <v>338</v>
      </c>
      <c r="F278" s="90" t="s">
        <v>337</v>
      </c>
      <c r="G278" s="147"/>
      <c r="H278" s="147"/>
      <c r="I278" s="147"/>
      <c r="J278" s="147"/>
      <c r="K278" s="147"/>
      <c r="L278" s="147"/>
      <c r="M278" s="245"/>
      <c r="N278" s="245"/>
      <c r="O278" s="245"/>
      <c r="P278" s="76"/>
      <c r="Q278" s="76"/>
      <c r="R278" s="76"/>
      <c r="S278" s="22">
        <f>U278</f>
        <v>0</v>
      </c>
      <c r="T278" s="22"/>
      <c r="U278" s="22">
        <v>0</v>
      </c>
      <c r="V278" s="76"/>
      <c r="W278" s="76"/>
      <c r="X278" s="76"/>
      <c r="Y278" s="138"/>
    </row>
    <row r="279" spans="1:27" ht="12.75" customHeight="1">
      <c r="A279" s="17"/>
      <c r="B279" s="19"/>
      <c r="C279" s="19"/>
      <c r="D279" s="39"/>
      <c r="E279" s="40" t="s">
        <v>340</v>
      </c>
      <c r="F279" s="90" t="s">
        <v>339</v>
      </c>
      <c r="G279" s="32">
        <f>H279+I279</f>
        <v>0</v>
      </c>
      <c r="H279" s="32"/>
      <c r="I279" s="32">
        <v>0</v>
      </c>
      <c r="J279" s="32">
        <f>L279</f>
        <v>0</v>
      </c>
      <c r="K279" s="32"/>
      <c r="L279" s="32">
        <v>0</v>
      </c>
      <c r="M279" s="246">
        <f t="shared" si="74"/>
        <v>0</v>
      </c>
      <c r="N279" s="246"/>
      <c r="O279" s="246">
        <v>0</v>
      </c>
      <c r="P279" s="76">
        <f t="shared" si="71"/>
        <v>0</v>
      </c>
      <c r="Q279" s="76">
        <f t="shared" si="72"/>
        <v>0</v>
      </c>
      <c r="R279" s="76">
        <f t="shared" si="73"/>
        <v>0</v>
      </c>
      <c r="S279" s="22"/>
      <c r="T279" s="22"/>
      <c r="U279" s="22"/>
      <c r="V279" s="22"/>
      <c r="W279" s="22"/>
      <c r="X279" s="22"/>
      <c r="Y279" s="48"/>
    </row>
    <row r="280" spans="1:27" ht="12.75" customHeight="1">
      <c r="A280" s="17"/>
      <c r="B280" s="19"/>
      <c r="C280" s="19"/>
      <c r="D280" s="39"/>
      <c r="E280" s="109" t="s">
        <v>445</v>
      </c>
      <c r="F280" s="110" t="s">
        <v>347</v>
      </c>
      <c r="G280" s="52">
        <f>I280</f>
        <v>0</v>
      </c>
      <c r="H280" s="52"/>
      <c r="I280" s="52">
        <v>0</v>
      </c>
      <c r="J280" s="32"/>
      <c r="K280" s="32"/>
      <c r="L280" s="32"/>
      <c r="M280" s="246"/>
      <c r="N280" s="246"/>
      <c r="O280" s="246"/>
      <c r="P280" s="76"/>
      <c r="Q280" s="76"/>
      <c r="R280" s="76"/>
      <c r="S280" s="22"/>
      <c r="T280" s="22"/>
      <c r="U280" s="22"/>
      <c r="V280" s="22"/>
      <c r="W280" s="22"/>
      <c r="X280" s="22"/>
      <c r="Y280" s="48"/>
    </row>
    <row r="281" spans="1:27" s="74" customFormat="1" ht="12.75" customHeight="1">
      <c r="A281" s="139" t="s">
        <v>250</v>
      </c>
      <c r="B281" s="126" t="s">
        <v>239</v>
      </c>
      <c r="C281" s="126" t="s">
        <v>192</v>
      </c>
      <c r="D281" s="126" t="s">
        <v>179</v>
      </c>
      <c r="E281" s="140" t="s">
        <v>251</v>
      </c>
      <c r="F281" s="141"/>
      <c r="G281" s="142">
        <f>H281+I281</f>
        <v>128569.4</v>
      </c>
      <c r="H281" s="142">
        <f>H283</f>
        <v>127620.4</v>
      </c>
      <c r="I281" s="142">
        <f>I283</f>
        <v>949</v>
      </c>
      <c r="J281" s="142">
        <f>K281+L281</f>
        <v>208268.5</v>
      </c>
      <c r="K281" s="142">
        <f>K283</f>
        <v>208268.5</v>
      </c>
      <c r="L281" s="142"/>
      <c r="M281" s="245">
        <f t="shared" si="74"/>
        <v>188473.5</v>
      </c>
      <c r="N281" s="245">
        <f>N283</f>
        <v>188473.5</v>
      </c>
      <c r="O281" s="245">
        <f>O288+O290</f>
        <v>0</v>
      </c>
      <c r="P281" s="76">
        <f>M281-J281</f>
        <v>-19795</v>
      </c>
      <c r="Q281" s="76">
        <f>N281-K281</f>
        <v>-19795</v>
      </c>
      <c r="R281" s="76">
        <f>O281-L281</f>
        <v>0</v>
      </c>
      <c r="S281" s="76">
        <f>T281+U281</f>
        <v>201612.4</v>
      </c>
      <c r="T281" s="76">
        <f>T283</f>
        <v>201612.4</v>
      </c>
      <c r="U281" s="76">
        <f>U283</f>
        <v>0</v>
      </c>
      <c r="V281" s="76">
        <f>V283</f>
        <v>217189.2</v>
      </c>
      <c r="W281" s="76">
        <f>W283</f>
        <v>217189.2</v>
      </c>
      <c r="X281" s="76">
        <f>X283</f>
        <v>0</v>
      </c>
      <c r="Y281" s="143"/>
    </row>
    <row r="282" spans="1:27" ht="12.75" customHeight="1">
      <c r="A282" s="17"/>
      <c r="B282" s="19"/>
      <c r="C282" s="19"/>
      <c r="D282" s="39"/>
      <c r="E282" s="40" t="s">
        <v>4</v>
      </c>
      <c r="F282" s="90"/>
      <c r="G282" s="39"/>
      <c r="H282" s="39"/>
      <c r="I282" s="39"/>
      <c r="J282" s="39"/>
      <c r="K282" s="39"/>
      <c r="L282" s="39"/>
      <c r="M282" s="246"/>
      <c r="N282" s="246"/>
      <c r="O282" s="246"/>
      <c r="P282" s="76"/>
      <c r="Q282" s="76"/>
      <c r="R282" s="76"/>
      <c r="S282" s="22"/>
      <c r="T282" s="22"/>
      <c r="U282" s="22"/>
      <c r="V282" s="22"/>
      <c r="W282" s="22"/>
      <c r="X282" s="22"/>
      <c r="Y282" s="48"/>
    </row>
    <row r="283" spans="1:27" s="77" customFormat="1" ht="25.5" customHeight="1">
      <c r="A283" s="145"/>
      <c r="B283" s="75"/>
      <c r="C283" s="75"/>
      <c r="D283" s="137"/>
      <c r="E283" s="144" t="s">
        <v>388</v>
      </c>
      <c r="F283" s="146"/>
      <c r="G283" s="147">
        <f t="shared" ref="G283:G291" si="75">H283+I283</f>
        <v>128569.4</v>
      </c>
      <c r="H283" s="147">
        <f>H284+H285+H286</f>
        <v>127620.4</v>
      </c>
      <c r="I283" s="147">
        <f>I288+I289+I290</f>
        <v>949</v>
      </c>
      <c r="J283" s="147">
        <f>K283+L283</f>
        <v>208268.5</v>
      </c>
      <c r="K283" s="147">
        <f>K284+K285+K286+K287</f>
        <v>208268.5</v>
      </c>
      <c r="L283" s="147"/>
      <c r="M283" s="245">
        <f t="shared" si="74"/>
        <v>188473.5</v>
      </c>
      <c r="N283" s="245">
        <f>N284+N285+N286+N287</f>
        <v>188473.5</v>
      </c>
      <c r="O283" s="245"/>
      <c r="P283" s="76">
        <f t="shared" ref="P283:P293" si="76">M283-J283</f>
        <v>-19795</v>
      </c>
      <c r="Q283" s="76">
        <f t="shared" ref="Q283:Q293" si="77">N283-K283</f>
        <v>-19795</v>
      </c>
      <c r="R283" s="76">
        <f t="shared" ref="R283:R293" si="78">O283-L283</f>
        <v>0</v>
      </c>
      <c r="S283" s="76">
        <f>T283+U283</f>
        <v>201612.4</v>
      </c>
      <c r="T283" s="76">
        <f>T284+T285+T286</f>
        <v>201612.4</v>
      </c>
      <c r="U283" s="76">
        <f>U288</f>
        <v>0</v>
      </c>
      <c r="V283" s="76">
        <f>W283+X283</f>
        <v>217189.2</v>
      </c>
      <c r="W283" s="76">
        <f>W284+W285+W286</f>
        <v>217189.2</v>
      </c>
      <c r="X283" s="76">
        <f>X288</f>
        <v>0</v>
      </c>
      <c r="Y283" s="138"/>
    </row>
    <row r="284" spans="1:27" ht="44.25" customHeight="1">
      <c r="A284" s="17"/>
      <c r="B284" s="19"/>
      <c r="C284" s="19"/>
      <c r="D284" s="39"/>
      <c r="E284" s="42" t="s">
        <v>326</v>
      </c>
      <c r="F284" s="90" t="s">
        <v>327</v>
      </c>
      <c r="G284" s="10">
        <f t="shared" si="75"/>
        <v>117613.9</v>
      </c>
      <c r="H284" s="10">
        <v>117613.9</v>
      </c>
      <c r="I284" s="32"/>
      <c r="J284" s="50">
        <f>K284</f>
        <v>192278.5</v>
      </c>
      <c r="K284" s="50">
        <v>192278.5</v>
      </c>
      <c r="L284" s="32"/>
      <c r="M284" s="246">
        <f t="shared" si="74"/>
        <v>163473.5</v>
      </c>
      <c r="N284" s="246">
        <v>163473.5</v>
      </c>
      <c r="O284" s="246"/>
      <c r="P284" s="76">
        <f t="shared" si="76"/>
        <v>-28805</v>
      </c>
      <c r="Q284" s="76">
        <f t="shared" si="77"/>
        <v>-28805</v>
      </c>
      <c r="R284" s="76">
        <f t="shared" si="78"/>
        <v>0</v>
      </c>
      <c r="S284" s="22">
        <f>T284</f>
        <v>169612.4</v>
      </c>
      <c r="T284" s="198">
        <v>169612.4</v>
      </c>
      <c r="U284" s="22">
        <v>0</v>
      </c>
      <c r="V284" s="22">
        <f>W284</f>
        <v>171189.2</v>
      </c>
      <c r="W284" s="198">
        <v>171189.2</v>
      </c>
      <c r="X284" s="198"/>
      <c r="Y284" s="204" t="s">
        <v>533</v>
      </c>
      <c r="AA284" s="5"/>
    </row>
    <row r="285" spans="1:27" ht="24" customHeight="1">
      <c r="A285" s="17"/>
      <c r="B285" s="19"/>
      <c r="C285" s="19"/>
      <c r="D285" s="39"/>
      <c r="E285" s="96" t="s">
        <v>444</v>
      </c>
      <c r="F285" s="97" t="s">
        <v>328</v>
      </c>
      <c r="G285" s="10">
        <f t="shared" si="75"/>
        <v>6305</v>
      </c>
      <c r="H285" s="10">
        <v>6305</v>
      </c>
      <c r="I285" s="32"/>
      <c r="J285" s="50">
        <f>K285</f>
        <v>10000</v>
      </c>
      <c r="K285" s="50">
        <v>10000</v>
      </c>
      <c r="L285" s="32"/>
      <c r="M285" s="246">
        <f t="shared" si="74"/>
        <v>20000</v>
      </c>
      <c r="N285" s="246">
        <v>20000</v>
      </c>
      <c r="O285" s="246"/>
      <c r="P285" s="76">
        <f t="shared" si="76"/>
        <v>10000</v>
      </c>
      <c r="Q285" s="76">
        <f t="shared" si="77"/>
        <v>10000</v>
      </c>
      <c r="R285" s="76">
        <f t="shared" si="78"/>
        <v>0</v>
      </c>
      <c r="S285" s="22">
        <f>T285</f>
        <v>25000</v>
      </c>
      <c r="T285" s="22">
        <v>25000</v>
      </c>
      <c r="U285" s="22"/>
      <c r="V285" s="22">
        <f>W285</f>
        <v>30000</v>
      </c>
      <c r="W285" s="22">
        <v>30000</v>
      </c>
      <c r="X285" s="22"/>
      <c r="Y285" s="48"/>
    </row>
    <row r="286" spans="1:27" ht="24" customHeight="1">
      <c r="A286" s="17"/>
      <c r="B286" s="19"/>
      <c r="C286" s="19"/>
      <c r="D286" s="39"/>
      <c r="E286" s="96" t="s">
        <v>415</v>
      </c>
      <c r="F286" s="97" t="s">
        <v>416</v>
      </c>
      <c r="G286" s="50">
        <f t="shared" si="75"/>
        <v>3701.5</v>
      </c>
      <c r="H286" s="50">
        <v>3701.5</v>
      </c>
      <c r="I286" s="52"/>
      <c r="J286" s="50">
        <f>K286</f>
        <v>5000</v>
      </c>
      <c r="K286" s="50">
        <v>5000</v>
      </c>
      <c r="L286" s="32"/>
      <c r="M286" s="246">
        <f t="shared" si="74"/>
        <v>5000</v>
      </c>
      <c r="N286" s="246">
        <v>5000</v>
      </c>
      <c r="O286" s="246"/>
      <c r="P286" s="76">
        <f t="shared" si="76"/>
        <v>0</v>
      </c>
      <c r="Q286" s="76">
        <f t="shared" si="77"/>
        <v>0</v>
      </c>
      <c r="R286" s="76">
        <f t="shared" si="78"/>
        <v>0</v>
      </c>
      <c r="S286" s="22">
        <f>T286</f>
        <v>7000</v>
      </c>
      <c r="T286" s="22">
        <v>7000</v>
      </c>
      <c r="U286" s="22"/>
      <c r="V286" s="22">
        <f>W286</f>
        <v>16000</v>
      </c>
      <c r="W286" s="22">
        <v>16000</v>
      </c>
      <c r="X286" s="22"/>
      <c r="Y286" s="48"/>
    </row>
    <row r="287" spans="1:27" ht="16.5" customHeight="1">
      <c r="A287" s="17"/>
      <c r="B287" s="19"/>
      <c r="C287" s="19"/>
      <c r="D287" s="39"/>
      <c r="E287" s="244" t="s">
        <v>510</v>
      </c>
      <c r="F287" s="218">
        <v>4657</v>
      </c>
      <c r="G287" s="50"/>
      <c r="H287" s="50"/>
      <c r="I287" s="52"/>
      <c r="J287" s="50">
        <f>K287</f>
        <v>990</v>
      </c>
      <c r="K287" s="50">
        <v>990</v>
      </c>
      <c r="L287" s="32"/>
      <c r="M287" s="246">
        <f t="shared" si="74"/>
        <v>0</v>
      </c>
      <c r="N287" s="246">
        <v>0</v>
      </c>
      <c r="O287" s="246"/>
      <c r="P287" s="76"/>
      <c r="Q287" s="76">
        <f t="shared" si="77"/>
        <v>-990</v>
      </c>
      <c r="R287" s="76"/>
      <c r="S287" s="22"/>
      <c r="T287" s="22"/>
      <c r="U287" s="22"/>
      <c r="V287" s="22"/>
      <c r="W287" s="22"/>
      <c r="X287" s="22"/>
      <c r="Y287" s="48"/>
    </row>
    <row r="288" spans="1:27" ht="18.75" customHeight="1">
      <c r="A288" s="17"/>
      <c r="B288" s="19"/>
      <c r="C288" s="19"/>
      <c r="D288" s="39"/>
      <c r="E288" s="42" t="s">
        <v>340</v>
      </c>
      <c r="F288" s="88" t="s">
        <v>339</v>
      </c>
      <c r="G288" s="50">
        <f>I288</f>
        <v>0</v>
      </c>
      <c r="H288" s="50"/>
      <c r="I288" s="52">
        <v>0</v>
      </c>
      <c r="J288" s="50"/>
      <c r="K288" s="50"/>
      <c r="L288" s="32"/>
      <c r="M288" s="246">
        <f>O288</f>
        <v>0</v>
      </c>
      <c r="N288" s="246"/>
      <c r="O288" s="246">
        <v>0</v>
      </c>
      <c r="P288" s="76"/>
      <c r="Q288" s="76"/>
      <c r="R288" s="76"/>
      <c r="S288" s="22">
        <f>U288</f>
        <v>0</v>
      </c>
      <c r="T288" s="22"/>
      <c r="U288" s="22">
        <v>0</v>
      </c>
      <c r="V288" s="22">
        <f>X288</f>
        <v>0</v>
      </c>
      <c r="W288" s="22"/>
      <c r="X288" s="22">
        <v>0</v>
      </c>
      <c r="Y288" s="48"/>
    </row>
    <row r="289" spans="1:25" ht="18.75" customHeight="1">
      <c r="A289" s="17"/>
      <c r="B289" s="19"/>
      <c r="C289" s="19"/>
      <c r="D289" s="39"/>
      <c r="E289" s="40" t="s">
        <v>345</v>
      </c>
      <c r="F289" s="90" t="s">
        <v>346</v>
      </c>
      <c r="G289" s="50">
        <f>I289</f>
        <v>949</v>
      </c>
      <c r="H289" s="50"/>
      <c r="I289" s="52">
        <v>949</v>
      </c>
      <c r="J289" s="50"/>
      <c r="K289" s="50"/>
      <c r="L289" s="32"/>
      <c r="M289" s="246"/>
      <c r="N289" s="246"/>
      <c r="O289" s="246"/>
      <c r="P289" s="76"/>
      <c r="Q289" s="76"/>
      <c r="R289" s="76"/>
      <c r="S289" s="22"/>
      <c r="T289" s="22"/>
      <c r="U289" s="22"/>
      <c r="V289" s="22"/>
      <c r="W289" s="22"/>
      <c r="X289" s="22"/>
      <c r="Y289" s="48"/>
    </row>
    <row r="290" spans="1:25" ht="15" customHeight="1">
      <c r="A290" s="17"/>
      <c r="B290" s="19"/>
      <c r="C290" s="19"/>
      <c r="D290" s="39"/>
      <c r="E290" s="109" t="s">
        <v>445</v>
      </c>
      <c r="F290" s="110" t="s">
        <v>347</v>
      </c>
      <c r="G290" s="50">
        <f t="shared" si="75"/>
        <v>0</v>
      </c>
      <c r="H290" s="50"/>
      <c r="I290" s="52">
        <v>0</v>
      </c>
      <c r="J290" s="32"/>
      <c r="K290" s="32"/>
      <c r="L290" s="32"/>
      <c r="M290" s="246">
        <f>O290</f>
        <v>0</v>
      </c>
      <c r="N290" s="246"/>
      <c r="O290" s="246">
        <v>0</v>
      </c>
      <c r="P290" s="76">
        <f t="shared" si="76"/>
        <v>0</v>
      </c>
      <c r="Q290" s="76">
        <f t="shared" si="77"/>
        <v>0</v>
      </c>
      <c r="R290" s="76">
        <f t="shared" si="78"/>
        <v>0</v>
      </c>
      <c r="S290" s="22"/>
      <c r="T290" s="22"/>
      <c r="U290" s="22"/>
      <c r="V290" s="22"/>
      <c r="W290" s="22"/>
      <c r="X290" s="22"/>
      <c r="Y290" s="48"/>
    </row>
    <row r="291" spans="1:25" s="74" customFormat="1" ht="18.75" customHeight="1">
      <c r="A291" s="370" t="s">
        <v>252</v>
      </c>
      <c r="B291" s="333" t="s">
        <v>239</v>
      </c>
      <c r="C291" s="333" t="s">
        <v>192</v>
      </c>
      <c r="D291" s="333" t="s">
        <v>199</v>
      </c>
      <c r="E291" s="371" t="s">
        <v>253</v>
      </c>
      <c r="F291" s="372"/>
      <c r="G291" s="373">
        <f t="shared" si="75"/>
        <v>168779.72</v>
      </c>
      <c r="H291" s="373">
        <f>H293</f>
        <v>81125.06</v>
      </c>
      <c r="I291" s="373">
        <f>I293</f>
        <v>87654.66</v>
      </c>
      <c r="J291" s="373">
        <f>K291+L291</f>
        <v>86782.6</v>
      </c>
      <c r="K291" s="373">
        <f>K293</f>
        <v>86782.6</v>
      </c>
      <c r="L291" s="373">
        <f>L293</f>
        <v>0</v>
      </c>
      <c r="M291" s="295">
        <f t="shared" si="74"/>
        <v>202258.3</v>
      </c>
      <c r="N291" s="295">
        <f>N293</f>
        <v>122258.3</v>
      </c>
      <c r="O291" s="295">
        <f>O293</f>
        <v>80000</v>
      </c>
      <c r="P291" s="296">
        <f t="shared" si="76"/>
        <v>115475.69999999998</v>
      </c>
      <c r="Q291" s="296">
        <f t="shared" si="77"/>
        <v>35475.699999999997</v>
      </c>
      <c r="R291" s="296">
        <f t="shared" si="78"/>
        <v>80000</v>
      </c>
      <c r="S291" s="296">
        <f t="shared" ref="S291:X291" si="79">S293</f>
        <v>1215028.6000000001</v>
      </c>
      <c r="T291" s="296">
        <f t="shared" si="79"/>
        <v>135028.6</v>
      </c>
      <c r="U291" s="296">
        <f t="shared" si="79"/>
        <v>1080000</v>
      </c>
      <c r="V291" s="296">
        <f t="shared" si="79"/>
        <v>139542.29999999999</v>
      </c>
      <c r="W291" s="296">
        <f t="shared" si="79"/>
        <v>139542.29999999999</v>
      </c>
      <c r="X291" s="296">
        <f t="shared" si="79"/>
        <v>0</v>
      </c>
      <c r="Y291" s="374"/>
    </row>
    <row r="292" spans="1:25" ht="13.5" customHeight="1">
      <c r="A292" s="17"/>
      <c r="B292" s="19"/>
      <c r="C292" s="19"/>
      <c r="D292" s="39"/>
      <c r="E292" s="40" t="s">
        <v>4</v>
      </c>
      <c r="F292" s="90"/>
      <c r="G292" s="39"/>
      <c r="H292" s="39"/>
      <c r="I292" s="39"/>
      <c r="J292" s="39"/>
      <c r="K292" s="39"/>
      <c r="L292" s="39"/>
      <c r="M292" s="246"/>
      <c r="N292" s="246"/>
      <c r="O292" s="246"/>
      <c r="P292" s="76"/>
      <c r="Q292" s="76"/>
      <c r="R292" s="76"/>
      <c r="S292" s="22"/>
      <c r="T292" s="22"/>
      <c r="U292" s="22"/>
      <c r="V292" s="22"/>
      <c r="W292" s="22"/>
      <c r="X292" s="22"/>
      <c r="Y292" s="48"/>
    </row>
    <row r="293" spans="1:25" s="77" customFormat="1" ht="15.75" customHeight="1">
      <c r="A293" s="145"/>
      <c r="B293" s="75"/>
      <c r="C293" s="75"/>
      <c r="D293" s="137"/>
      <c r="E293" s="144" t="s">
        <v>468</v>
      </c>
      <c r="F293" s="146"/>
      <c r="G293" s="147">
        <f>H293+I293</f>
        <v>168779.72</v>
      </c>
      <c r="H293" s="147">
        <f>H294+H295+H296+H297+H298+H299+H300+H301+H302+H303+H304</f>
        <v>81125.06</v>
      </c>
      <c r="I293" s="147">
        <f>I305+I306+I307</f>
        <v>87654.66</v>
      </c>
      <c r="J293" s="147">
        <f>K293+L293</f>
        <v>86782.6</v>
      </c>
      <c r="K293" s="147">
        <f>K295++K296+K297+K299+K300+K301+K302+K303+K304</f>
        <v>86782.6</v>
      </c>
      <c r="L293" s="147">
        <f>L305</f>
        <v>0</v>
      </c>
      <c r="M293" s="245">
        <f t="shared" si="74"/>
        <v>202258.3</v>
      </c>
      <c r="N293" s="245">
        <f>N295+N296+N297+N299+N300+N301+N302+N304</f>
        <v>122258.3</v>
      </c>
      <c r="O293" s="245">
        <f>O305+O306</f>
        <v>80000</v>
      </c>
      <c r="P293" s="76">
        <f t="shared" si="76"/>
        <v>115475.69999999998</v>
      </c>
      <c r="Q293" s="76">
        <f t="shared" si="77"/>
        <v>35475.699999999997</v>
      </c>
      <c r="R293" s="76">
        <f t="shared" si="78"/>
        <v>80000</v>
      </c>
      <c r="S293" s="76">
        <f>T293+U293</f>
        <v>1215028.6000000001</v>
      </c>
      <c r="T293" s="76">
        <f>T295+T296+T297+T299+T300+T301+T302+T304</f>
        <v>135028.6</v>
      </c>
      <c r="U293" s="76">
        <f>U305+U306</f>
        <v>1080000</v>
      </c>
      <c r="V293" s="76">
        <f>W293+X293</f>
        <v>139542.29999999999</v>
      </c>
      <c r="W293" s="76">
        <f>W295+W296+W297+W299+W300+W301+W302+W303+W304</f>
        <v>139542.29999999999</v>
      </c>
      <c r="X293" s="76">
        <f>X305</f>
        <v>0</v>
      </c>
      <c r="Y293" s="138"/>
    </row>
    <row r="294" spans="1:25" s="77" customFormat="1" ht="15.75" customHeight="1">
      <c r="A294" s="145"/>
      <c r="B294" s="75"/>
      <c r="C294" s="75"/>
      <c r="D294" s="137"/>
      <c r="E294" s="96" t="s">
        <v>447</v>
      </c>
      <c r="F294" s="97" t="s">
        <v>295</v>
      </c>
      <c r="G294" s="35">
        <f>H294</f>
        <v>815</v>
      </c>
      <c r="H294" s="35">
        <v>815</v>
      </c>
      <c r="I294" s="147"/>
      <c r="J294" s="147"/>
      <c r="K294" s="147"/>
      <c r="L294" s="147"/>
      <c r="M294" s="246">
        <f>N294</f>
        <v>0</v>
      </c>
      <c r="N294" s="246">
        <v>0</v>
      </c>
      <c r="O294" s="245"/>
      <c r="P294" s="76"/>
      <c r="Q294" s="76"/>
      <c r="R294" s="76"/>
      <c r="S294" s="76"/>
      <c r="T294" s="76"/>
      <c r="U294" s="76"/>
      <c r="V294" s="76"/>
      <c r="W294" s="76"/>
      <c r="X294" s="76"/>
      <c r="Y294" s="138"/>
    </row>
    <row r="295" spans="1:25" ht="12.75" customHeight="1">
      <c r="A295" s="17"/>
      <c r="B295" s="19"/>
      <c r="C295" s="19"/>
      <c r="D295" s="39"/>
      <c r="E295" s="103" t="s">
        <v>458</v>
      </c>
      <c r="F295" s="104" t="s">
        <v>306</v>
      </c>
      <c r="G295" s="52">
        <f>H295+I295</f>
        <v>3151</v>
      </c>
      <c r="H295" s="52">
        <v>3151</v>
      </c>
      <c r="I295" s="32"/>
      <c r="J295" s="52">
        <f>K295</f>
        <v>2000</v>
      </c>
      <c r="K295" s="52">
        <v>2000</v>
      </c>
      <c r="L295" s="32"/>
      <c r="M295" s="246">
        <f t="shared" si="74"/>
        <v>2000</v>
      </c>
      <c r="N295" s="246">
        <v>2000</v>
      </c>
      <c r="O295" s="246"/>
      <c r="P295" s="76">
        <f t="shared" ref="P295:P308" si="80">M295-J295</f>
        <v>0</v>
      </c>
      <c r="Q295" s="76">
        <f t="shared" ref="Q295:Q308" si="81">N295-K295</f>
        <v>0</v>
      </c>
      <c r="R295" s="76">
        <f t="shared" ref="R295:R308" si="82">O295-L295</f>
        <v>0</v>
      </c>
      <c r="S295" s="22">
        <f t="shared" ref="S295:S304" si="83">T295</f>
        <v>2300</v>
      </c>
      <c r="T295" s="22">
        <v>2300</v>
      </c>
      <c r="U295" s="22"/>
      <c r="V295" s="22">
        <f t="shared" ref="V295:V303" si="84">W295</f>
        <v>2300</v>
      </c>
      <c r="W295" s="22">
        <v>2300</v>
      </c>
      <c r="X295" s="22"/>
      <c r="Y295" s="48"/>
    </row>
    <row r="296" spans="1:25" ht="12.75" customHeight="1">
      <c r="A296" s="17"/>
      <c r="B296" s="19"/>
      <c r="C296" s="19"/>
      <c r="D296" s="39"/>
      <c r="E296" s="96" t="s">
        <v>455</v>
      </c>
      <c r="F296" s="97" t="s">
        <v>310</v>
      </c>
      <c r="G296" s="84">
        <f t="shared" ref="G296:G307" si="85">H296+I296</f>
        <v>7035.72</v>
      </c>
      <c r="H296" s="32">
        <v>7035.72</v>
      </c>
      <c r="I296" s="32"/>
      <c r="J296" s="52">
        <f t="shared" ref="J296:J304" si="86">K296</f>
        <v>5000</v>
      </c>
      <c r="K296" s="52">
        <v>5000</v>
      </c>
      <c r="L296" s="32"/>
      <c r="M296" s="246">
        <f t="shared" si="74"/>
        <v>5000</v>
      </c>
      <c r="N296" s="246">
        <v>5000</v>
      </c>
      <c r="O296" s="246"/>
      <c r="P296" s="76">
        <f t="shared" si="80"/>
        <v>0</v>
      </c>
      <c r="Q296" s="76">
        <f t="shared" si="81"/>
        <v>0</v>
      </c>
      <c r="R296" s="76">
        <f t="shared" si="82"/>
        <v>0</v>
      </c>
      <c r="S296" s="22">
        <f t="shared" si="83"/>
        <v>5000</v>
      </c>
      <c r="T296" s="22">
        <v>5000</v>
      </c>
      <c r="U296" s="22"/>
      <c r="V296" s="22">
        <f t="shared" si="84"/>
        <v>5000</v>
      </c>
      <c r="W296" s="22">
        <v>5000</v>
      </c>
      <c r="X296" s="22"/>
      <c r="Y296" s="48"/>
    </row>
    <row r="297" spans="1:25" ht="12.75" customHeight="1">
      <c r="A297" s="17"/>
      <c r="B297" s="19"/>
      <c r="C297" s="19"/>
      <c r="D297" s="39"/>
      <c r="E297" s="40" t="s">
        <v>311</v>
      </c>
      <c r="F297" s="90" t="s">
        <v>312</v>
      </c>
      <c r="G297" s="52">
        <f t="shared" si="85"/>
        <v>16809.400000000001</v>
      </c>
      <c r="H297" s="32">
        <v>16809.400000000001</v>
      </c>
      <c r="I297" s="32"/>
      <c r="J297" s="52">
        <f t="shared" si="86"/>
        <v>17000</v>
      </c>
      <c r="K297" s="52">
        <v>17000</v>
      </c>
      <c r="L297" s="32"/>
      <c r="M297" s="246">
        <f t="shared" si="74"/>
        <v>35000</v>
      </c>
      <c r="N297" s="246">
        <v>35000</v>
      </c>
      <c r="O297" s="246"/>
      <c r="P297" s="76">
        <f t="shared" si="80"/>
        <v>18000</v>
      </c>
      <c r="Q297" s="76">
        <f t="shared" si="81"/>
        <v>18000</v>
      </c>
      <c r="R297" s="76">
        <f t="shared" si="82"/>
        <v>0</v>
      </c>
      <c r="S297" s="22">
        <f t="shared" si="83"/>
        <v>45000</v>
      </c>
      <c r="T297" s="22">
        <v>45000</v>
      </c>
      <c r="U297" s="22"/>
      <c r="V297" s="22">
        <f t="shared" si="84"/>
        <v>45000</v>
      </c>
      <c r="W297" s="22">
        <v>45000</v>
      </c>
      <c r="X297" s="22"/>
      <c r="Y297" s="48"/>
    </row>
    <row r="298" spans="1:25" ht="12.75" customHeight="1">
      <c r="A298" s="17"/>
      <c r="B298" s="19"/>
      <c r="C298" s="19"/>
      <c r="D298" s="39"/>
      <c r="E298" s="42" t="s">
        <v>314</v>
      </c>
      <c r="F298" s="88" t="s">
        <v>313</v>
      </c>
      <c r="G298" s="52">
        <f>H298</f>
        <v>310</v>
      </c>
      <c r="H298" s="32">
        <v>310</v>
      </c>
      <c r="I298" s="32"/>
      <c r="J298" s="52"/>
      <c r="K298" s="52"/>
      <c r="L298" s="32"/>
      <c r="M298" s="246"/>
      <c r="N298" s="246"/>
      <c r="O298" s="246"/>
      <c r="P298" s="76"/>
      <c r="Q298" s="76"/>
      <c r="R298" s="76"/>
      <c r="S298" s="22"/>
      <c r="T298" s="22"/>
      <c r="U298" s="22"/>
      <c r="V298" s="22"/>
      <c r="W298" s="22"/>
      <c r="X298" s="22"/>
      <c r="Y298" s="48"/>
    </row>
    <row r="299" spans="1:25" ht="12.75" customHeight="1">
      <c r="A299" s="17"/>
      <c r="B299" s="19"/>
      <c r="C299" s="19"/>
      <c r="D299" s="39"/>
      <c r="E299" s="40" t="s">
        <v>320</v>
      </c>
      <c r="F299" s="90" t="s">
        <v>319</v>
      </c>
      <c r="G299" s="52">
        <f>H299</f>
        <v>1039.4100000000001</v>
      </c>
      <c r="H299" s="32">
        <v>1039.4100000000001</v>
      </c>
      <c r="I299" s="32"/>
      <c r="J299" s="52">
        <f>K299</f>
        <v>1500</v>
      </c>
      <c r="K299" s="52">
        <v>1500</v>
      </c>
      <c r="L299" s="32"/>
      <c r="M299" s="246">
        <f t="shared" si="74"/>
        <v>1500</v>
      </c>
      <c r="N299" s="246">
        <v>1500</v>
      </c>
      <c r="O299" s="246"/>
      <c r="P299" s="76">
        <f t="shared" si="80"/>
        <v>0</v>
      </c>
      <c r="Q299" s="76">
        <f t="shared" si="81"/>
        <v>0</v>
      </c>
      <c r="R299" s="76">
        <f t="shared" si="82"/>
        <v>0</v>
      </c>
      <c r="S299" s="22">
        <f t="shared" si="83"/>
        <v>2500</v>
      </c>
      <c r="T299" s="22">
        <v>2500</v>
      </c>
      <c r="U299" s="22"/>
      <c r="V299" s="22">
        <f t="shared" si="84"/>
        <v>2500</v>
      </c>
      <c r="W299" s="22">
        <v>2500</v>
      </c>
      <c r="X299" s="22"/>
      <c r="Y299" s="48"/>
    </row>
    <row r="300" spans="1:25" ht="12.75" customHeight="1">
      <c r="A300" s="17"/>
      <c r="B300" s="19"/>
      <c r="C300" s="19"/>
      <c r="D300" s="39"/>
      <c r="E300" s="40" t="s">
        <v>324</v>
      </c>
      <c r="F300" s="90" t="s">
        <v>323</v>
      </c>
      <c r="G300" s="84">
        <f t="shared" si="85"/>
        <v>3200.73</v>
      </c>
      <c r="H300" s="32">
        <v>3200.73</v>
      </c>
      <c r="I300" s="32"/>
      <c r="J300" s="52">
        <f t="shared" si="86"/>
        <v>2500</v>
      </c>
      <c r="K300" s="52">
        <v>2500</v>
      </c>
      <c r="L300" s="32"/>
      <c r="M300" s="246">
        <f t="shared" si="74"/>
        <v>4500</v>
      </c>
      <c r="N300" s="246">
        <v>4500</v>
      </c>
      <c r="O300" s="246"/>
      <c r="P300" s="76">
        <f t="shared" si="80"/>
        <v>2000</v>
      </c>
      <c r="Q300" s="76">
        <f t="shared" si="81"/>
        <v>2000</v>
      </c>
      <c r="R300" s="76">
        <f t="shared" si="82"/>
        <v>0</v>
      </c>
      <c r="S300" s="22">
        <f t="shared" si="83"/>
        <v>6000</v>
      </c>
      <c r="T300" s="22">
        <v>6000</v>
      </c>
      <c r="U300" s="22"/>
      <c r="V300" s="22">
        <f t="shared" si="84"/>
        <v>6000</v>
      </c>
      <c r="W300" s="22">
        <v>6000</v>
      </c>
      <c r="X300" s="22"/>
      <c r="Y300" s="48"/>
    </row>
    <row r="301" spans="1:25" ht="12.75" customHeight="1">
      <c r="A301" s="17"/>
      <c r="B301" s="19"/>
      <c r="C301" s="19"/>
      <c r="D301" s="39"/>
      <c r="E301" s="96" t="s">
        <v>457</v>
      </c>
      <c r="F301" s="97" t="s">
        <v>325</v>
      </c>
      <c r="G301" s="84">
        <f t="shared" si="85"/>
        <v>6142.6</v>
      </c>
      <c r="H301" s="32">
        <v>6142.6</v>
      </c>
      <c r="I301" s="32"/>
      <c r="J301" s="52">
        <f t="shared" si="86"/>
        <v>5000</v>
      </c>
      <c r="K301" s="52">
        <v>5000</v>
      </c>
      <c r="L301" s="32"/>
      <c r="M301" s="246">
        <f t="shared" si="74"/>
        <v>10000</v>
      </c>
      <c r="N301" s="246">
        <v>10000</v>
      </c>
      <c r="O301" s="246"/>
      <c r="P301" s="76">
        <f t="shared" si="80"/>
        <v>5000</v>
      </c>
      <c r="Q301" s="76">
        <f t="shared" si="81"/>
        <v>5000</v>
      </c>
      <c r="R301" s="76">
        <f t="shared" si="82"/>
        <v>0</v>
      </c>
      <c r="S301" s="22">
        <f t="shared" si="83"/>
        <v>12000</v>
      </c>
      <c r="T301" s="22">
        <v>12000</v>
      </c>
      <c r="U301" s="22"/>
      <c r="V301" s="22">
        <f t="shared" si="84"/>
        <v>12000</v>
      </c>
      <c r="W301" s="22">
        <v>12000</v>
      </c>
      <c r="X301" s="22"/>
      <c r="Y301" s="48"/>
    </row>
    <row r="302" spans="1:25" ht="46.5" customHeight="1">
      <c r="A302" s="17"/>
      <c r="B302" s="19"/>
      <c r="C302" s="19"/>
      <c r="D302" s="39"/>
      <c r="E302" s="42" t="s">
        <v>326</v>
      </c>
      <c r="F302" s="90" t="s">
        <v>327</v>
      </c>
      <c r="G302" s="50">
        <f t="shared" si="85"/>
        <v>18631.2</v>
      </c>
      <c r="H302" s="10">
        <v>18631.2</v>
      </c>
      <c r="I302" s="32"/>
      <c r="J302" s="50">
        <f t="shared" si="86"/>
        <v>23782.6</v>
      </c>
      <c r="K302" s="10">
        <v>23782.6</v>
      </c>
      <c r="L302" s="32"/>
      <c r="M302" s="246">
        <f t="shared" si="74"/>
        <v>24258.3</v>
      </c>
      <c r="N302" s="246">
        <v>24258.3</v>
      </c>
      <c r="O302" s="246"/>
      <c r="P302" s="76">
        <f t="shared" si="80"/>
        <v>475.70000000000073</v>
      </c>
      <c r="Q302" s="76">
        <f t="shared" si="81"/>
        <v>475.70000000000073</v>
      </c>
      <c r="R302" s="76">
        <f t="shared" si="82"/>
        <v>0</v>
      </c>
      <c r="S302" s="22">
        <f t="shared" si="83"/>
        <v>25228.6</v>
      </c>
      <c r="T302" s="22">
        <v>25228.6</v>
      </c>
      <c r="U302" s="22"/>
      <c r="V302" s="22">
        <f t="shared" si="84"/>
        <v>26742.3</v>
      </c>
      <c r="W302" s="22">
        <v>26742.3</v>
      </c>
      <c r="X302" s="22"/>
      <c r="Y302" s="204" t="s">
        <v>534</v>
      </c>
    </row>
    <row r="303" spans="1:25" ht="23.25" customHeight="1">
      <c r="A303" s="17"/>
      <c r="B303" s="19"/>
      <c r="C303" s="19"/>
      <c r="D303" s="39"/>
      <c r="E303" s="96" t="s">
        <v>415</v>
      </c>
      <c r="F303" s="97" t="s">
        <v>416</v>
      </c>
      <c r="G303" s="52">
        <f t="shared" si="85"/>
        <v>0</v>
      </c>
      <c r="H303" s="52">
        <v>0</v>
      </c>
      <c r="I303" s="32"/>
      <c r="J303" s="52">
        <f t="shared" si="86"/>
        <v>0</v>
      </c>
      <c r="K303" s="32">
        <v>0</v>
      </c>
      <c r="L303" s="32"/>
      <c r="M303" s="246">
        <f t="shared" si="74"/>
        <v>3000</v>
      </c>
      <c r="N303" s="246">
        <v>3000</v>
      </c>
      <c r="O303" s="246"/>
      <c r="P303" s="76">
        <f t="shared" si="80"/>
        <v>3000</v>
      </c>
      <c r="Q303" s="76">
        <f t="shared" si="81"/>
        <v>3000</v>
      </c>
      <c r="R303" s="76">
        <f t="shared" si="82"/>
        <v>0</v>
      </c>
      <c r="S303" s="22">
        <f t="shared" si="83"/>
        <v>0</v>
      </c>
      <c r="T303" s="22">
        <v>0</v>
      </c>
      <c r="U303" s="22"/>
      <c r="V303" s="22">
        <f t="shared" si="84"/>
        <v>0</v>
      </c>
      <c r="W303" s="22">
        <v>0</v>
      </c>
      <c r="X303" s="22"/>
      <c r="Y303" s="48"/>
    </row>
    <row r="304" spans="1:25" s="5" customFormat="1" ht="21.75" customHeight="1">
      <c r="A304" s="8"/>
      <c r="B304" s="9"/>
      <c r="C304" s="9"/>
      <c r="D304" s="35"/>
      <c r="E304" s="103" t="s">
        <v>417</v>
      </c>
      <c r="F304" s="104" t="s">
        <v>418</v>
      </c>
      <c r="G304" s="50">
        <f t="shared" si="85"/>
        <v>23990</v>
      </c>
      <c r="H304" s="35">
        <v>23990</v>
      </c>
      <c r="I304" s="43"/>
      <c r="J304" s="50">
        <f t="shared" si="86"/>
        <v>30000</v>
      </c>
      <c r="K304" s="35">
        <v>30000</v>
      </c>
      <c r="L304" s="43"/>
      <c r="M304" s="246">
        <f t="shared" si="74"/>
        <v>40000</v>
      </c>
      <c r="N304" s="246">
        <v>40000</v>
      </c>
      <c r="O304" s="246"/>
      <c r="P304" s="76">
        <f t="shared" si="80"/>
        <v>10000</v>
      </c>
      <c r="Q304" s="76">
        <f t="shared" si="81"/>
        <v>10000</v>
      </c>
      <c r="R304" s="76">
        <f t="shared" si="82"/>
        <v>0</v>
      </c>
      <c r="S304" s="22">
        <f t="shared" si="83"/>
        <v>37000</v>
      </c>
      <c r="T304" s="22">
        <v>37000</v>
      </c>
      <c r="U304" s="22"/>
      <c r="V304" s="22">
        <f>W304</f>
        <v>40000</v>
      </c>
      <c r="W304" s="22">
        <v>40000</v>
      </c>
      <c r="X304" s="22"/>
      <c r="Y304" s="47"/>
    </row>
    <row r="305" spans="1:25" s="5" customFormat="1" ht="21.75" customHeight="1">
      <c r="A305" s="8"/>
      <c r="B305" s="9"/>
      <c r="C305" s="9"/>
      <c r="D305" s="35"/>
      <c r="E305" s="42" t="s">
        <v>340</v>
      </c>
      <c r="F305" s="90" t="s">
        <v>339</v>
      </c>
      <c r="G305" s="50">
        <f>I305</f>
        <v>81972.66</v>
      </c>
      <c r="H305" s="35"/>
      <c r="I305" s="35">
        <v>81972.66</v>
      </c>
      <c r="J305" s="50">
        <f>L305</f>
        <v>0</v>
      </c>
      <c r="K305" s="35"/>
      <c r="L305" s="35">
        <v>0</v>
      </c>
      <c r="M305" s="246">
        <f>O305</f>
        <v>30000</v>
      </c>
      <c r="N305" s="246"/>
      <c r="O305" s="246">
        <v>30000</v>
      </c>
      <c r="P305" s="76">
        <f t="shared" si="80"/>
        <v>30000</v>
      </c>
      <c r="Q305" s="76">
        <f t="shared" si="81"/>
        <v>0</v>
      </c>
      <c r="R305" s="76">
        <f t="shared" si="82"/>
        <v>30000</v>
      </c>
      <c r="S305" s="22">
        <f>U305</f>
        <v>80000</v>
      </c>
      <c r="T305" s="22">
        <v>0</v>
      </c>
      <c r="U305" s="22">
        <v>80000</v>
      </c>
      <c r="V305" s="22">
        <f>X305</f>
        <v>0</v>
      </c>
      <c r="W305" s="22"/>
      <c r="X305" s="22">
        <v>0</v>
      </c>
      <c r="Y305" s="47"/>
    </row>
    <row r="306" spans="1:25" ht="12.75" customHeight="1">
      <c r="A306" s="17"/>
      <c r="B306" s="19"/>
      <c r="C306" s="19"/>
      <c r="D306" s="39"/>
      <c r="E306" s="40" t="s">
        <v>345</v>
      </c>
      <c r="F306" s="90" t="s">
        <v>346</v>
      </c>
      <c r="G306" s="52">
        <f t="shared" si="85"/>
        <v>4650</v>
      </c>
      <c r="H306" s="32"/>
      <c r="I306" s="32">
        <v>4650</v>
      </c>
      <c r="J306" s="52">
        <f>L306</f>
        <v>0</v>
      </c>
      <c r="K306" s="52"/>
      <c r="L306" s="52">
        <v>0</v>
      </c>
      <c r="M306" s="246">
        <f t="shared" si="74"/>
        <v>50000</v>
      </c>
      <c r="N306" s="246"/>
      <c r="O306" s="246">
        <v>50000</v>
      </c>
      <c r="P306" s="76">
        <f t="shared" si="80"/>
        <v>50000</v>
      </c>
      <c r="Q306" s="76">
        <f t="shared" si="81"/>
        <v>0</v>
      </c>
      <c r="R306" s="76">
        <f t="shared" si="82"/>
        <v>50000</v>
      </c>
      <c r="S306" s="22">
        <f>T306</f>
        <v>0</v>
      </c>
      <c r="T306" s="22">
        <v>0</v>
      </c>
      <c r="U306" s="22">
        <v>1000000</v>
      </c>
      <c r="V306" s="22"/>
      <c r="W306" s="22"/>
      <c r="X306" s="22"/>
      <c r="Y306" s="48"/>
    </row>
    <row r="307" spans="1:25" ht="12.75" customHeight="1">
      <c r="A307" s="31"/>
      <c r="B307" s="32"/>
      <c r="C307" s="32"/>
      <c r="D307" s="32"/>
      <c r="E307" s="109" t="s">
        <v>445</v>
      </c>
      <c r="F307" s="110" t="s">
        <v>347</v>
      </c>
      <c r="G307" s="52">
        <f t="shared" si="85"/>
        <v>1032</v>
      </c>
      <c r="H307" s="39"/>
      <c r="I307" s="39">
        <v>1032</v>
      </c>
      <c r="J307" s="52">
        <f>L307</f>
        <v>0</v>
      </c>
      <c r="K307" s="52"/>
      <c r="L307" s="52">
        <v>0</v>
      </c>
      <c r="M307" s="246">
        <f t="shared" si="74"/>
        <v>0</v>
      </c>
      <c r="N307" s="246"/>
      <c r="O307" s="246"/>
      <c r="P307" s="76">
        <f t="shared" si="80"/>
        <v>0</v>
      </c>
      <c r="Q307" s="76">
        <f t="shared" si="81"/>
        <v>0</v>
      </c>
      <c r="R307" s="76">
        <f t="shared" si="82"/>
        <v>0</v>
      </c>
      <c r="S307" s="22">
        <f>T307</f>
        <v>0</v>
      </c>
      <c r="T307" s="22">
        <v>0</v>
      </c>
      <c r="U307" s="22"/>
      <c r="V307" s="22"/>
      <c r="W307" s="22"/>
      <c r="X307" s="22"/>
      <c r="Y307" s="48"/>
    </row>
    <row r="308" spans="1:25" s="77" customFormat="1" ht="17.25" customHeight="1">
      <c r="A308" s="311" t="s">
        <v>254</v>
      </c>
      <c r="B308" s="312" t="s">
        <v>255</v>
      </c>
      <c r="C308" s="312" t="s">
        <v>171</v>
      </c>
      <c r="D308" s="313" t="s">
        <v>171</v>
      </c>
      <c r="E308" s="314" t="s">
        <v>256</v>
      </c>
      <c r="F308" s="315"/>
      <c r="G308" s="316">
        <f>T308+U308</f>
        <v>2668946.2999999998</v>
      </c>
      <c r="H308" s="316">
        <f>H310+H331+H347</f>
        <v>903398.58000000007</v>
      </c>
      <c r="I308" s="316">
        <f>I310+I331</f>
        <v>606281.67999999993</v>
      </c>
      <c r="J308" s="316">
        <f>K308+L308</f>
        <v>1208509.1000000001</v>
      </c>
      <c r="K308" s="316">
        <f>K310+K331+K347</f>
        <v>1208509.1000000001</v>
      </c>
      <c r="L308" s="316">
        <f>L310+L331+L347</f>
        <v>0</v>
      </c>
      <c r="M308" s="277">
        <f t="shared" si="74"/>
        <v>1724684.2</v>
      </c>
      <c r="N308" s="277">
        <f>N310+N331+N347</f>
        <v>1271684.2</v>
      </c>
      <c r="O308" s="277">
        <f>O310+O347</f>
        <v>453000</v>
      </c>
      <c r="P308" s="279">
        <f t="shared" si="80"/>
        <v>516175.09999999986</v>
      </c>
      <c r="Q308" s="279">
        <f t="shared" si="81"/>
        <v>63175.09999999986</v>
      </c>
      <c r="R308" s="279">
        <f t="shared" si="82"/>
        <v>453000</v>
      </c>
      <c r="S308" s="279">
        <f>T308+U308</f>
        <v>2668946.2999999998</v>
      </c>
      <c r="T308" s="279">
        <f>T310+T331+T347</f>
        <v>1290946.3</v>
      </c>
      <c r="U308" s="279">
        <f>U310+U331+U347</f>
        <v>1378000</v>
      </c>
      <c r="V308" s="279">
        <f>W308+X308</f>
        <v>1851248.4</v>
      </c>
      <c r="W308" s="279">
        <f>W310+W331+W347</f>
        <v>1376248.4</v>
      </c>
      <c r="X308" s="279">
        <f>X310+X331</f>
        <v>475000</v>
      </c>
      <c r="Y308" s="303"/>
    </row>
    <row r="309" spans="1:25" ht="12.75" customHeight="1">
      <c r="A309" s="17"/>
      <c r="B309" s="19"/>
      <c r="C309" s="19"/>
      <c r="D309" s="39"/>
      <c r="E309" s="40" t="s">
        <v>4</v>
      </c>
      <c r="F309" s="90"/>
      <c r="G309" s="39"/>
      <c r="H309" s="39"/>
      <c r="I309" s="39"/>
      <c r="J309" s="39"/>
      <c r="K309" s="39"/>
      <c r="L309" s="39"/>
      <c r="M309" s="246"/>
      <c r="N309" s="246"/>
      <c r="O309" s="246"/>
      <c r="P309" s="76"/>
      <c r="Q309" s="76"/>
      <c r="R309" s="76"/>
      <c r="S309" s="22"/>
      <c r="T309" s="22"/>
      <c r="U309" s="22"/>
      <c r="V309" s="22"/>
      <c r="W309" s="22"/>
      <c r="X309" s="22"/>
      <c r="Y309" s="48"/>
    </row>
    <row r="310" spans="1:25" s="77" customFormat="1" ht="33.75" customHeight="1">
      <c r="A310" s="298" t="s">
        <v>257</v>
      </c>
      <c r="B310" s="299" t="s">
        <v>255</v>
      </c>
      <c r="C310" s="299" t="s">
        <v>174</v>
      </c>
      <c r="D310" s="300" t="s">
        <v>171</v>
      </c>
      <c r="E310" s="292" t="s">
        <v>258</v>
      </c>
      <c r="F310" s="301"/>
      <c r="G310" s="302">
        <f t="shared" ref="G310:L310" si="87">G312</f>
        <v>1121560.72</v>
      </c>
      <c r="H310" s="302">
        <f t="shared" si="87"/>
        <v>548944.05000000005</v>
      </c>
      <c r="I310" s="302">
        <f t="shared" si="87"/>
        <v>572616.66999999993</v>
      </c>
      <c r="J310" s="302">
        <f t="shared" si="87"/>
        <v>747287.3</v>
      </c>
      <c r="K310" s="302">
        <f t="shared" si="87"/>
        <v>747287.3</v>
      </c>
      <c r="L310" s="302">
        <f t="shared" si="87"/>
        <v>0</v>
      </c>
      <c r="M310" s="295">
        <f t="shared" si="74"/>
        <v>1011411.7</v>
      </c>
      <c r="N310" s="295">
        <f>N312</f>
        <v>808411.7</v>
      </c>
      <c r="O310" s="295">
        <f>O312</f>
        <v>203000</v>
      </c>
      <c r="P310" s="296">
        <f>M310-J310</f>
        <v>264124.39999999991</v>
      </c>
      <c r="Q310" s="296">
        <f>N310-K310</f>
        <v>61124.399999999907</v>
      </c>
      <c r="R310" s="296">
        <f>O310-L310</f>
        <v>203000</v>
      </c>
      <c r="S310" s="296">
        <f t="shared" ref="S310:X310" si="88">S312</f>
        <v>813471.70000000007</v>
      </c>
      <c r="T310" s="296">
        <f t="shared" si="88"/>
        <v>813471.70000000007</v>
      </c>
      <c r="U310" s="296">
        <f t="shared" si="88"/>
        <v>653000</v>
      </c>
      <c r="V310" s="296">
        <f t="shared" si="88"/>
        <v>865966</v>
      </c>
      <c r="W310" s="296">
        <f t="shared" si="88"/>
        <v>865966</v>
      </c>
      <c r="X310" s="296">
        <f t="shared" si="88"/>
        <v>0</v>
      </c>
      <c r="Y310" s="451" t="s">
        <v>497</v>
      </c>
    </row>
    <row r="311" spans="1:25" ht="12.75" customHeight="1">
      <c r="A311" s="17"/>
      <c r="B311" s="19"/>
      <c r="C311" s="19"/>
      <c r="D311" s="39"/>
      <c r="E311" s="40" t="s">
        <v>176</v>
      </c>
      <c r="F311" s="90"/>
      <c r="G311" s="39"/>
      <c r="H311" s="39"/>
      <c r="I311" s="39"/>
      <c r="J311" s="39"/>
      <c r="K311" s="39"/>
      <c r="L311" s="39"/>
      <c r="M311" s="246"/>
      <c r="N311" s="246"/>
      <c r="O311" s="246"/>
      <c r="P311" s="76"/>
      <c r="Q311" s="76"/>
      <c r="R311" s="76"/>
      <c r="S311" s="22"/>
      <c r="T311" s="22"/>
      <c r="U311" s="22"/>
      <c r="V311" s="22"/>
      <c r="W311" s="22"/>
      <c r="X311" s="22"/>
      <c r="Y311" s="452"/>
    </row>
    <row r="312" spans="1:25" s="74" customFormat="1" ht="9.75" customHeight="1">
      <c r="A312" s="139" t="s">
        <v>259</v>
      </c>
      <c r="B312" s="126" t="s">
        <v>255</v>
      </c>
      <c r="C312" s="126" t="s">
        <v>174</v>
      </c>
      <c r="D312" s="126" t="s">
        <v>174</v>
      </c>
      <c r="E312" s="140" t="s">
        <v>260</v>
      </c>
      <c r="F312" s="141"/>
      <c r="G312" s="142">
        <f>H312+I312</f>
        <v>1121560.72</v>
      </c>
      <c r="H312" s="142">
        <f>H314</f>
        <v>548944.05000000005</v>
      </c>
      <c r="I312" s="142">
        <f>I314</f>
        <v>572616.66999999993</v>
      </c>
      <c r="J312" s="142">
        <f>J314</f>
        <v>747287.3</v>
      </c>
      <c r="K312" s="142">
        <f>K314</f>
        <v>747287.3</v>
      </c>
      <c r="L312" s="142">
        <f>L314</f>
        <v>0</v>
      </c>
      <c r="M312" s="245">
        <f t="shared" si="74"/>
        <v>1011411.7</v>
      </c>
      <c r="N312" s="245">
        <f>N314</f>
        <v>808411.7</v>
      </c>
      <c r="O312" s="245">
        <f>O314</f>
        <v>203000</v>
      </c>
      <c r="P312" s="76">
        <f>M312-J312</f>
        <v>264124.39999999991</v>
      </c>
      <c r="Q312" s="76">
        <f>N312-K312</f>
        <v>61124.399999999907</v>
      </c>
      <c r="R312" s="76">
        <f>O312-L312</f>
        <v>203000</v>
      </c>
      <c r="S312" s="76">
        <f t="shared" ref="S312:X312" si="89">S314</f>
        <v>813471.70000000007</v>
      </c>
      <c r="T312" s="76">
        <f t="shared" si="89"/>
        <v>813471.70000000007</v>
      </c>
      <c r="U312" s="76">
        <f>U325+U328</f>
        <v>653000</v>
      </c>
      <c r="V312" s="76">
        <f t="shared" si="89"/>
        <v>865966</v>
      </c>
      <c r="W312" s="76">
        <f t="shared" si="89"/>
        <v>865966</v>
      </c>
      <c r="X312" s="76">
        <f t="shared" si="89"/>
        <v>0</v>
      </c>
      <c r="Y312" s="452"/>
    </row>
    <row r="313" spans="1:25" ht="12.75" customHeight="1">
      <c r="A313" s="17"/>
      <c r="B313" s="19"/>
      <c r="C313" s="19"/>
      <c r="D313" s="39"/>
      <c r="E313" s="40" t="s">
        <v>4</v>
      </c>
      <c r="F313" s="90"/>
      <c r="G313" s="39"/>
      <c r="H313" s="39"/>
      <c r="I313" s="39"/>
      <c r="J313" s="39"/>
      <c r="K313" s="39"/>
      <c r="L313" s="39"/>
      <c r="M313" s="246"/>
      <c r="N313" s="246"/>
      <c r="O313" s="246"/>
      <c r="P313" s="76"/>
      <c r="Q313" s="76"/>
      <c r="R313" s="76"/>
      <c r="S313" s="22"/>
      <c r="T313" s="22"/>
      <c r="U313" s="22"/>
      <c r="V313" s="22"/>
      <c r="W313" s="22"/>
      <c r="X313" s="22"/>
      <c r="Y313" s="453"/>
    </row>
    <row r="314" spans="1:25" s="77" customFormat="1" ht="15.75" customHeight="1">
      <c r="A314" s="145"/>
      <c r="B314" s="75"/>
      <c r="C314" s="75"/>
      <c r="D314" s="137"/>
      <c r="E314" s="144" t="s">
        <v>389</v>
      </c>
      <c r="F314" s="146"/>
      <c r="G314" s="147">
        <f>H314+I314</f>
        <v>1121560.72</v>
      </c>
      <c r="H314" s="147">
        <f>H315+H316+H317+H318+H319+H320+H321+H322+H323</f>
        <v>548944.05000000005</v>
      </c>
      <c r="I314" s="147">
        <f>I326+I327+I328+I329+I330</f>
        <v>572616.66999999993</v>
      </c>
      <c r="J314" s="147">
        <f>K314+L314</f>
        <v>747287.3</v>
      </c>
      <c r="K314" s="147">
        <f>K317+K318+K319+K320+K321+K322+K323</f>
        <v>747287.3</v>
      </c>
      <c r="L314" s="147">
        <f>L326</f>
        <v>0</v>
      </c>
      <c r="M314" s="245">
        <f t="shared" si="74"/>
        <v>1011411.7</v>
      </c>
      <c r="N314" s="245">
        <f>N317+N318+N319+N320+N321+N322+N323+N324</f>
        <v>808411.7</v>
      </c>
      <c r="O314" s="245">
        <f>O325+O326+O327+O328+O329+O330</f>
        <v>203000</v>
      </c>
      <c r="P314" s="76">
        <f>M314-J314</f>
        <v>264124.39999999991</v>
      </c>
      <c r="Q314" s="76">
        <f>N314-K314</f>
        <v>61124.399999999907</v>
      </c>
      <c r="R314" s="76">
        <f>O314-L314</f>
        <v>203000</v>
      </c>
      <c r="S314" s="76">
        <f>T314+U314</f>
        <v>813471.70000000007</v>
      </c>
      <c r="T314" s="76">
        <f>T317+T318+T319+T320+T321+T322+T323</f>
        <v>813471.70000000007</v>
      </c>
      <c r="U314" s="76">
        <f>U326+U327</f>
        <v>0</v>
      </c>
      <c r="V314" s="76">
        <f>W314+X314</f>
        <v>865966</v>
      </c>
      <c r="W314" s="76">
        <f>W321+W322+W323</f>
        <v>865966</v>
      </c>
      <c r="X314" s="76">
        <f>X327</f>
        <v>0</v>
      </c>
      <c r="Y314" s="138"/>
    </row>
    <row r="315" spans="1:25" s="77" customFormat="1" ht="15.75" customHeight="1">
      <c r="A315" s="145"/>
      <c r="B315" s="75"/>
      <c r="C315" s="75"/>
      <c r="D315" s="137"/>
      <c r="E315" s="96" t="s">
        <v>455</v>
      </c>
      <c r="F315" s="97" t="s">
        <v>310</v>
      </c>
      <c r="G315" s="35">
        <f>H315</f>
        <v>990</v>
      </c>
      <c r="H315" s="35">
        <v>990</v>
      </c>
      <c r="I315" s="147"/>
      <c r="J315" s="147"/>
      <c r="K315" s="147"/>
      <c r="L315" s="147"/>
      <c r="M315" s="245"/>
      <c r="N315" s="245"/>
      <c r="O315" s="245"/>
      <c r="P315" s="76"/>
      <c r="Q315" s="76"/>
      <c r="R315" s="76"/>
      <c r="S315" s="76"/>
      <c r="T315" s="76"/>
      <c r="U315" s="76"/>
      <c r="V315" s="76"/>
      <c r="W315" s="76"/>
      <c r="X315" s="76"/>
      <c r="Y315" s="138"/>
    </row>
    <row r="316" spans="1:25" s="77" customFormat="1" ht="15.75" customHeight="1">
      <c r="A316" s="145"/>
      <c r="B316" s="75"/>
      <c r="C316" s="75"/>
      <c r="D316" s="137"/>
      <c r="E316" s="40" t="s">
        <v>311</v>
      </c>
      <c r="F316" s="90" t="s">
        <v>312</v>
      </c>
      <c r="G316" s="35">
        <f>H316</f>
        <v>912</v>
      </c>
      <c r="H316" s="35">
        <v>912</v>
      </c>
      <c r="I316" s="147"/>
      <c r="J316" s="147"/>
      <c r="K316" s="147"/>
      <c r="L316" s="147"/>
      <c r="M316" s="245"/>
      <c r="N316" s="245"/>
      <c r="O316" s="245"/>
      <c r="P316" s="76"/>
      <c r="Q316" s="76"/>
      <c r="R316" s="76"/>
      <c r="S316" s="76"/>
      <c r="T316" s="76"/>
      <c r="U316" s="76"/>
      <c r="V316" s="76"/>
      <c r="W316" s="76"/>
      <c r="X316" s="76"/>
      <c r="Y316" s="138"/>
    </row>
    <row r="317" spans="1:25" ht="12.75" customHeight="1">
      <c r="A317" s="17"/>
      <c r="B317" s="19"/>
      <c r="C317" s="19"/>
      <c r="D317" s="39"/>
      <c r="E317" s="96" t="s">
        <v>450</v>
      </c>
      <c r="F317" s="97" t="s">
        <v>313</v>
      </c>
      <c r="G317" s="32">
        <f>H317+I317</f>
        <v>587</v>
      </c>
      <c r="H317" s="32">
        <v>587</v>
      </c>
      <c r="I317" s="32"/>
      <c r="J317" s="52">
        <f>K317</f>
        <v>0</v>
      </c>
      <c r="K317" s="52">
        <v>0</v>
      </c>
      <c r="L317" s="32"/>
      <c r="M317" s="246">
        <f t="shared" si="74"/>
        <v>0</v>
      </c>
      <c r="N317" s="246">
        <f t="shared" ref="N317:O320" si="90">O317+P317</f>
        <v>0</v>
      </c>
      <c r="O317" s="246">
        <f t="shared" si="90"/>
        <v>0</v>
      </c>
      <c r="P317" s="22">
        <v>0</v>
      </c>
      <c r="Q317" s="22">
        <v>0</v>
      </c>
      <c r="R317" s="22"/>
      <c r="S317" s="22">
        <v>0</v>
      </c>
      <c r="T317" s="22">
        <v>0</v>
      </c>
      <c r="U317" s="22"/>
      <c r="V317" s="22">
        <v>0</v>
      </c>
      <c r="W317" s="22">
        <v>0</v>
      </c>
      <c r="X317" s="22">
        <v>0</v>
      </c>
      <c r="Y317" s="48"/>
    </row>
    <row r="318" spans="1:25" ht="20.25" customHeight="1">
      <c r="A318" s="17"/>
      <c r="B318" s="19"/>
      <c r="C318" s="19"/>
      <c r="D318" s="39"/>
      <c r="E318" s="93" t="s">
        <v>435</v>
      </c>
      <c r="F318" s="88" t="s">
        <v>315</v>
      </c>
      <c r="G318" s="32">
        <f t="shared" ref="G318:G330" si="91">H318+I318</f>
        <v>0</v>
      </c>
      <c r="H318" s="32">
        <v>0</v>
      </c>
      <c r="I318" s="32"/>
      <c r="J318" s="52">
        <f t="shared" ref="J318:J324" si="92">K318</f>
        <v>0</v>
      </c>
      <c r="K318" s="52">
        <v>0</v>
      </c>
      <c r="L318" s="32"/>
      <c r="M318" s="246">
        <f t="shared" si="74"/>
        <v>0</v>
      </c>
      <c r="N318" s="246">
        <f t="shared" si="90"/>
        <v>0</v>
      </c>
      <c r="O318" s="246">
        <f t="shared" si="90"/>
        <v>0</v>
      </c>
      <c r="P318" s="22">
        <v>0</v>
      </c>
      <c r="Q318" s="22">
        <v>0</v>
      </c>
      <c r="R318" s="22"/>
      <c r="S318" s="22">
        <v>0</v>
      </c>
      <c r="T318" s="22">
        <v>0</v>
      </c>
      <c r="U318" s="22"/>
      <c r="V318" s="22">
        <v>0</v>
      </c>
      <c r="W318" s="22">
        <v>0</v>
      </c>
      <c r="X318" s="22">
        <v>0</v>
      </c>
      <c r="Y318" s="48"/>
    </row>
    <row r="319" spans="1:25" ht="26.25" customHeight="1">
      <c r="A319" s="17"/>
      <c r="B319" s="19"/>
      <c r="C319" s="19"/>
      <c r="D319" s="39"/>
      <c r="E319" s="86" t="s">
        <v>427</v>
      </c>
      <c r="F319" s="88" t="s">
        <v>317</v>
      </c>
      <c r="G319" s="32">
        <f t="shared" si="91"/>
        <v>0</v>
      </c>
      <c r="H319" s="32">
        <v>0</v>
      </c>
      <c r="I319" s="32"/>
      <c r="J319" s="52">
        <f t="shared" si="92"/>
        <v>0</v>
      </c>
      <c r="K319" s="52">
        <v>0</v>
      </c>
      <c r="L319" s="32"/>
      <c r="M319" s="246">
        <f t="shared" si="74"/>
        <v>0</v>
      </c>
      <c r="N319" s="246">
        <f t="shared" si="90"/>
        <v>0</v>
      </c>
      <c r="O319" s="246">
        <f t="shared" si="90"/>
        <v>0</v>
      </c>
      <c r="P319" s="22">
        <v>0</v>
      </c>
      <c r="Q319" s="22">
        <v>0</v>
      </c>
      <c r="R319" s="22"/>
      <c r="S319" s="22">
        <v>0</v>
      </c>
      <c r="T319" s="22">
        <v>0</v>
      </c>
      <c r="U319" s="22"/>
      <c r="V319" s="22">
        <v>0</v>
      </c>
      <c r="W319" s="22">
        <v>0</v>
      </c>
      <c r="X319" s="22">
        <v>0</v>
      </c>
      <c r="Y319" s="48"/>
    </row>
    <row r="320" spans="1:25" ht="12" customHeight="1">
      <c r="A320" s="17"/>
      <c r="B320" s="19"/>
      <c r="C320" s="19"/>
      <c r="D320" s="39"/>
      <c r="E320" s="96" t="s">
        <v>457</v>
      </c>
      <c r="F320" s="97" t="s">
        <v>325</v>
      </c>
      <c r="G320" s="32">
        <f t="shared" si="91"/>
        <v>0</v>
      </c>
      <c r="H320" s="32">
        <v>0</v>
      </c>
      <c r="I320" s="32"/>
      <c r="J320" s="52">
        <f t="shared" si="92"/>
        <v>0</v>
      </c>
      <c r="K320" s="52">
        <v>0</v>
      </c>
      <c r="L320" s="32"/>
      <c r="M320" s="246">
        <f t="shared" si="74"/>
        <v>0</v>
      </c>
      <c r="N320" s="246">
        <f t="shared" si="90"/>
        <v>0</v>
      </c>
      <c r="O320" s="246">
        <f t="shared" si="90"/>
        <v>0</v>
      </c>
      <c r="P320" s="22">
        <v>0</v>
      </c>
      <c r="Q320" s="22">
        <v>0</v>
      </c>
      <c r="R320" s="22"/>
      <c r="S320" s="22">
        <v>0</v>
      </c>
      <c r="T320" s="22">
        <v>0</v>
      </c>
      <c r="U320" s="22"/>
      <c r="V320" s="22"/>
      <c r="W320" s="22"/>
      <c r="X320" s="22"/>
      <c r="Y320" s="48"/>
    </row>
    <row r="321" spans="1:25" ht="47.25" customHeight="1">
      <c r="A321" s="17"/>
      <c r="B321" s="19"/>
      <c r="C321" s="19"/>
      <c r="D321" s="39"/>
      <c r="E321" s="42" t="s">
        <v>326</v>
      </c>
      <c r="F321" s="90" t="s">
        <v>327</v>
      </c>
      <c r="G321" s="32">
        <f t="shared" si="91"/>
        <v>541315.4</v>
      </c>
      <c r="H321" s="32">
        <v>541315.4</v>
      </c>
      <c r="I321" s="32"/>
      <c r="J321" s="50">
        <f t="shared" si="92"/>
        <v>723287.3</v>
      </c>
      <c r="K321" s="50">
        <v>723287.3</v>
      </c>
      <c r="L321" s="32"/>
      <c r="M321" s="246">
        <f>N321</f>
        <v>784411.7</v>
      </c>
      <c r="N321" s="246">
        <v>784411.7</v>
      </c>
      <c r="O321" s="246">
        <v>0</v>
      </c>
      <c r="P321" s="22">
        <f>M321-J321</f>
        <v>61124.399999999907</v>
      </c>
      <c r="Q321" s="22">
        <f>N321-K321</f>
        <v>61124.399999999907</v>
      </c>
      <c r="R321" s="22">
        <f>O321-O24984</f>
        <v>0</v>
      </c>
      <c r="S321" s="22">
        <f>T321</f>
        <v>791471.70000000007</v>
      </c>
      <c r="T321" s="22">
        <v>791471.70000000007</v>
      </c>
      <c r="U321" s="22"/>
      <c r="V321" s="22">
        <f>W321</f>
        <v>828966</v>
      </c>
      <c r="W321" s="198">
        <v>828966</v>
      </c>
      <c r="X321" s="22"/>
      <c r="Y321" s="204" t="s">
        <v>534</v>
      </c>
    </row>
    <row r="322" spans="1:25" ht="21.75" customHeight="1">
      <c r="A322" s="17"/>
      <c r="B322" s="19"/>
      <c r="C322" s="19"/>
      <c r="D322" s="39"/>
      <c r="E322" s="96" t="s">
        <v>444</v>
      </c>
      <c r="F322" s="104" t="s">
        <v>328</v>
      </c>
      <c r="G322" s="32">
        <f t="shared" si="91"/>
        <v>2316.15</v>
      </c>
      <c r="H322" s="32">
        <v>2316.15</v>
      </c>
      <c r="I322" s="32"/>
      <c r="J322" s="50">
        <f t="shared" si="92"/>
        <v>10000</v>
      </c>
      <c r="K322" s="50">
        <v>10000</v>
      </c>
      <c r="L322" s="32"/>
      <c r="M322" s="246">
        <f t="shared" si="74"/>
        <v>10000</v>
      </c>
      <c r="N322" s="246">
        <v>10000</v>
      </c>
      <c r="O322" s="246">
        <v>0</v>
      </c>
      <c r="P322" s="22">
        <f t="shared" ref="P322:P330" si="93">M322-J322</f>
        <v>0</v>
      </c>
      <c r="Q322" s="22">
        <f t="shared" ref="Q322:Q330" si="94">N322-K322</f>
        <v>0</v>
      </c>
      <c r="R322" s="22">
        <f>O322-O24985</f>
        <v>0</v>
      </c>
      <c r="S322" s="22">
        <f>T322</f>
        <v>10000</v>
      </c>
      <c r="T322" s="22">
        <v>10000</v>
      </c>
      <c r="U322" s="22"/>
      <c r="V322" s="22">
        <f>W322</f>
        <v>15000</v>
      </c>
      <c r="W322" s="22">
        <v>15000</v>
      </c>
      <c r="X322" s="22"/>
      <c r="Y322" s="48"/>
    </row>
    <row r="323" spans="1:25" ht="21.75" customHeight="1">
      <c r="A323" s="100"/>
      <c r="B323" s="101"/>
      <c r="C323" s="101"/>
      <c r="D323" s="102"/>
      <c r="E323" s="256" t="s">
        <v>415</v>
      </c>
      <c r="F323" s="110" t="s">
        <v>416</v>
      </c>
      <c r="G323" s="105">
        <f t="shared" si="91"/>
        <v>2823.5</v>
      </c>
      <c r="H323" s="105">
        <v>2823.5</v>
      </c>
      <c r="I323" s="105"/>
      <c r="J323" s="50">
        <f t="shared" si="92"/>
        <v>14000</v>
      </c>
      <c r="K323" s="127">
        <v>14000</v>
      </c>
      <c r="L323" s="105"/>
      <c r="M323" s="246">
        <f t="shared" si="74"/>
        <v>14000</v>
      </c>
      <c r="N323" s="252">
        <v>14000</v>
      </c>
      <c r="O323" s="252">
        <v>0</v>
      </c>
      <c r="P323" s="22">
        <f t="shared" si="93"/>
        <v>0</v>
      </c>
      <c r="Q323" s="22">
        <f t="shared" si="94"/>
        <v>0</v>
      </c>
      <c r="R323" s="22">
        <f>O323-O24986</f>
        <v>0</v>
      </c>
      <c r="S323" s="106">
        <f>T323</f>
        <v>12000</v>
      </c>
      <c r="T323" s="106">
        <v>12000</v>
      </c>
      <c r="U323" s="106"/>
      <c r="V323" s="106">
        <f>W323</f>
        <v>22000</v>
      </c>
      <c r="W323" s="106">
        <v>22000</v>
      </c>
      <c r="X323" s="106"/>
      <c r="Y323" s="107"/>
    </row>
    <row r="324" spans="1:25" ht="21.75" customHeight="1">
      <c r="A324" s="191"/>
      <c r="B324" s="101"/>
      <c r="C324" s="101"/>
      <c r="D324" s="102"/>
      <c r="E324" s="257" t="s">
        <v>513</v>
      </c>
      <c r="F324" s="110">
        <v>4729</v>
      </c>
      <c r="G324" s="105"/>
      <c r="H324" s="105"/>
      <c r="I324" s="105"/>
      <c r="J324" s="50">
        <f t="shared" si="92"/>
        <v>0</v>
      </c>
      <c r="K324" s="127">
        <v>0</v>
      </c>
      <c r="L324" s="105"/>
      <c r="M324" s="246">
        <f>N324</f>
        <v>0</v>
      </c>
      <c r="N324" s="252">
        <v>0</v>
      </c>
      <c r="O324" s="252"/>
      <c r="P324" s="22"/>
      <c r="Q324" s="22"/>
      <c r="R324" s="22"/>
      <c r="S324" s="106"/>
      <c r="T324" s="106"/>
      <c r="U324" s="106"/>
      <c r="V324" s="106"/>
      <c r="W324" s="106"/>
      <c r="X324" s="106"/>
      <c r="Y324" s="192"/>
    </row>
    <row r="325" spans="1:25" ht="17.25" customHeight="1">
      <c r="A325" s="191"/>
      <c r="B325" s="101"/>
      <c r="C325" s="101"/>
      <c r="D325" s="102"/>
      <c r="E325" s="42" t="s">
        <v>338</v>
      </c>
      <c r="F325" s="218">
        <v>5112</v>
      </c>
      <c r="G325" s="105"/>
      <c r="H325" s="105"/>
      <c r="I325" s="105"/>
      <c r="J325" s="50"/>
      <c r="K325" s="127"/>
      <c r="L325" s="105"/>
      <c r="M325" s="246">
        <f>O325</f>
        <v>200000</v>
      </c>
      <c r="N325" s="252"/>
      <c r="O325" s="252">
        <v>200000</v>
      </c>
      <c r="P325" s="22"/>
      <c r="Q325" s="22"/>
      <c r="R325" s="22"/>
      <c r="S325" s="106">
        <f t="shared" ref="S325:S330" si="95">U325</f>
        <v>650000</v>
      </c>
      <c r="T325" s="106"/>
      <c r="U325" s="193">
        <v>650000</v>
      </c>
      <c r="V325" s="106"/>
      <c r="W325" s="106"/>
      <c r="X325" s="106"/>
      <c r="Y325" s="192"/>
    </row>
    <row r="326" spans="1:25" s="116" customFormat="1" ht="17.25" customHeight="1">
      <c r="A326" s="191"/>
      <c r="B326" s="101"/>
      <c r="C326" s="101"/>
      <c r="D326" s="102"/>
      <c r="E326" s="42" t="s">
        <v>340</v>
      </c>
      <c r="F326" s="90" t="s">
        <v>339</v>
      </c>
      <c r="G326" s="105">
        <f>I326</f>
        <v>563894.69999999995</v>
      </c>
      <c r="H326" s="105"/>
      <c r="I326" s="105">
        <v>563894.69999999995</v>
      </c>
      <c r="J326" s="50">
        <f>L326</f>
        <v>0</v>
      </c>
      <c r="K326" s="127"/>
      <c r="L326" s="105">
        <v>0</v>
      </c>
      <c r="M326" s="246">
        <v>0</v>
      </c>
      <c r="N326" s="252"/>
      <c r="O326" s="252">
        <v>0</v>
      </c>
      <c r="P326" s="22"/>
      <c r="Q326" s="22"/>
      <c r="R326" s="22"/>
      <c r="S326" s="193">
        <f t="shared" si="95"/>
        <v>0</v>
      </c>
      <c r="T326" s="193"/>
      <c r="U326" s="193">
        <v>0</v>
      </c>
      <c r="V326" s="106"/>
      <c r="W326" s="106"/>
      <c r="X326" s="106"/>
      <c r="Y326" s="192"/>
    </row>
    <row r="327" spans="1:25" s="116" customFormat="1" ht="18" customHeight="1">
      <c r="A327" s="19"/>
      <c r="B327" s="19"/>
      <c r="C327" s="19"/>
      <c r="D327" s="39"/>
      <c r="E327" s="194" t="s">
        <v>476</v>
      </c>
      <c r="F327" s="90" t="s">
        <v>343</v>
      </c>
      <c r="G327" s="32">
        <f t="shared" si="91"/>
        <v>0</v>
      </c>
      <c r="H327" s="32"/>
      <c r="I327" s="32">
        <v>0</v>
      </c>
      <c r="J327" s="52">
        <f>L327</f>
        <v>0</v>
      </c>
      <c r="K327" s="52"/>
      <c r="L327" s="52">
        <v>0</v>
      </c>
      <c r="M327" s="246">
        <f>O327</f>
        <v>0</v>
      </c>
      <c r="N327" s="45"/>
      <c r="O327" s="246">
        <v>0</v>
      </c>
      <c r="P327" s="22">
        <f t="shared" si="93"/>
        <v>0</v>
      </c>
      <c r="Q327" s="22">
        <f t="shared" si="94"/>
        <v>0</v>
      </c>
      <c r="R327" s="22">
        <f>O327-O24987</f>
        <v>0</v>
      </c>
      <c r="S327" s="35">
        <f t="shared" si="95"/>
        <v>0</v>
      </c>
      <c r="T327" s="35"/>
      <c r="U327" s="35">
        <v>0</v>
      </c>
      <c r="V327" s="22">
        <f>X327</f>
        <v>0</v>
      </c>
      <c r="W327" s="22"/>
      <c r="X327" s="22">
        <v>0</v>
      </c>
      <c r="Y327" s="46"/>
    </row>
    <row r="328" spans="1:25" s="116" customFormat="1" ht="15" customHeight="1">
      <c r="A328" s="19"/>
      <c r="B328" s="19"/>
      <c r="C328" s="19"/>
      <c r="D328" s="39"/>
      <c r="E328" s="42" t="s">
        <v>345</v>
      </c>
      <c r="F328" s="90" t="s">
        <v>346</v>
      </c>
      <c r="G328" s="32">
        <f t="shared" si="91"/>
        <v>8721.9699999999993</v>
      </c>
      <c r="H328" s="32"/>
      <c r="I328" s="32">
        <v>8721.9699999999993</v>
      </c>
      <c r="J328" s="52">
        <f>L328</f>
        <v>0</v>
      </c>
      <c r="K328" s="52"/>
      <c r="L328" s="52">
        <v>0</v>
      </c>
      <c r="M328" s="246">
        <f>O328</f>
        <v>3000</v>
      </c>
      <c r="N328" s="45"/>
      <c r="O328" s="246">
        <v>3000</v>
      </c>
      <c r="P328" s="22">
        <f t="shared" si="93"/>
        <v>3000</v>
      </c>
      <c r="Q328" s="22">
        <f t="shared" si="94"/>
        <v>0</v>
      </c>
      <c r="R328" s="22">
        <f>O328-O24988</f>
        <v>3000</v>
      </c>
      <c r="S328" s="22">
        <f t="shared" si="95"/>
        <v>3000</v>
      </c>
      <c r="T328" s="22"/>
      <c r="U328" s="35">
        <v>3000</v>
      </c>
      <c r="V328" s="22"/>
      <c r="W328" s="22"/>
      <c r="X328" s="22"/>
      <c r="Y328" s="46"/>
    </row>
    <row r="329" spans="1:25" s="116" customFormat="1" ht="15.75" customHeight="1">
      <c r="A329" s="19"/>
      <c r="B329" s="19"/>
      <c r="C329" s="19"/>
      <c r="D329" s="39"/>
      <c r="E329" s="93" t="s">
        <v>445</v>
      </c>
      <c r="F329" s="110" t="s">
        <v>347</v>
      </c>
      <c r="G329" s="32">
        <f t="shared" si="91"/>
        <v>0</v>
      </c>
      <c r="H329" s="32"/>
      <c r="I329" s="32">
        <v>0</v>
      </c>
      <c r="J329" s="52">
        <f>L329</f>
        <v>0</v>
      </c>
      <c r="K329" s="52"/>
      <c r="L329" s="52">
        <v>0</v>
      </c>
      <c r="M329" s="246">
        <f t="shared" si="74"/>
        <v>0</v>
      </c>
      <c r="N329" s="246"/>
      <c r="O329" s="246">
        <v>0</v>
      </c>
      <c r="P329" s="22">
        <f t="shared" si="93"/>
        <v>0</v>
      </c>
      <c r="Q329" s="22">
        <f t="shared" si="94"/>
        <v>0</v>
      </c>
      <c r="R329" s="22">
        <f>O329-O24989</f>
        <v>0</v>
      </c>
      <c r="S329" s="22">
        <f t="shared" si="95"/>
        <v>0</v>
      </c>
      <c r="T329" s="22"/>
      <c r="U329" s="35">
        <v>0</v>
      </c>
      <c r="V329" s="22"/>
      <c r="W329" s="22"/>
      <c r="X329" s="22"/>
      <c r="Y329" s="46"/>
    </row>
    <row r="330" spans="1:25" s="116" customFormat="1" ht="15.75" customHeight="1">
      <c r="A330" s="111"/>
      <c r="B330" s="112"/>
      <c r="C330" s="112"/>
      <c r="D330" s="113"/>
      <c r="E330" s="93" t="s">
        <v>419</v>
      </c>
      <c r="F330" s="117">
        <v>5221</v>
      </c>
      <c r="G330" s="32">
        <f t="shared" si="91"/>
        <v>0</v>
      </c>
      <c r="H330" s="114"/>
      <c r="I330" s="114">
        <v>0</v>
      </c>
      <c r="J330" s="52">
        <f>L330</f>
        <v>0</v>
      </c>
      <c r="K330" s="52"/>
      <c r="L330" s="128">
        <v>0</v>
      </c>
      <c r="M330" s="246">
        <f t="shared" si="74"/>
        <v>0</v>
      </c>
      <c r="N330" s="251"/>
      <c r="O330" s="251">
        <v>0</v>
      </c>
      <c r="P330" s="22">
        <f t="shared" si="93"/>
        <v>0</v>
      </c>
      <c r="Q330" s="22">
        <f t="shared" si="94"/>
        <v>0</v>
      </c>
      <c r="R330" s="22">
        <f>O330-O24990</f>
        <v>0</v>
      </c>
      <c r="S330" s="22">
        <f t="shared" si="95"/>
        <v>0</v>
      </c>
      <c r="T330" s="108"/>
      <c r="U330" s="267">
        <v>0</v>
      </c>
      <c r="V330" s="108"/>
      <c r="W330" s="108"/>
      <c r="X330" s="108"/>
      <c r="Y330" s="207"/>
    </row>
    <row r="331" spans="1:25" s="77" customFormat="1" ht="16.5" customHeight="1">
      <c r="A331" s="298" t="s">
        <v>261</v>
      </c>
      <c r="B331" s="299" t="s">
        <v>255</v>
      </c>
      <c r="C331" s="299" t="s">
        <v>184</v>
      </c>
      <c r="D331" s="300" t="s">
        <v>171</v>
      </c>
      <c r="E331" s="292" t="s">
        <v>262</v>
      </c>
      <c r="F331" s="301"/>
      <c r="G331" s="302">
        <f>H331+I331</f>
        <v>387429.54000000004</v>
      </c>
      <c r="H331" s="302">
        <f>H333</f>
        <v>353764.53</v>
      </c>
      <c r="I331" s="302">
        <f>I333</f>
        <v>33665.01</v>
      </c>
      <c r="J331" s="302">
        <f>K331+L331</f>
        <v>458221.8</v>
      </c>
      <c r="K331" s="302">
        <f>K333</f>
        <v>458221.8</v>
      </c>
      <c r="L331" s="302">
        <f>L333</f>
        <v>0</v>
      </c>
      <c r="M331" s="295">
        <f t="shared" si="74"/>
        <v>458622.5</v>
      </c>
      <c r="N331" s="295">
        <f>N333</f>
        <v>458622.5</v>
      </c>
      <c r="O331" s="295">
        <f>O333</f>
        <v>0</v>
      </c>
      <c r="P331" s="327">
        <f>M331-J331</f>
        <v>400.70000000001164</v>
      </c>
      <c r="Q331" s="327">
        <f>N331-K331</f>
        <v>400.70000000001164</v>
      </c>
      <c r="R331" s="327">
        <f>O331-O24991</f>
        <v>0</v>
      </c>
      <c r="S331" s="296">
        <f>S333</f>
        <v>948124.6</v>
      </c>
      <c r="T331" s="296">
        <f>T333</f>
        <v>473124.6</v>
      </c>
      <c r="U331" s="296">
        <f>U333</f>
        <v>475000</v>
      </c>
      <c r="V331" s="296">
        <f>W331+X331</f>
        <v>980782.4</v>
      </c>
      <c r="W331" s="296">
        <f>W333</f>
        <v>505782.4</v>
      </c>
      <c r="X331" s="296">
        <f>X333</f>
        <v>475000</v>
      </c>
      <c r="Y331" s="454" t="s">
        <v>498</v>
      </c>
    </row>
    <row r="332" spans="1:25" ht="12.75" customHeight="1">
      <c r="A332" s="17"/>
      <c r="B332" s="19"/>
      <c r="C332" s="19"/>
      <c r="D332" s="39"/>
      <c r="E332" s="40" t="s">
        <v>176</v>
      </c>
      <c r="F332" s="90"/>
      <c r="G332" s="39"/>
      <c r="H332" s="39"/>
      <c r="I332" s="39"/>
      <c r="J332" s="39"/>
      <c r="K332" s="39"/>
      <c r="L332" s="39"/>
      <c r="M332" s="246"/>
      <c r="N332" s="246"/>
      <c r="O332" s="246"/>
      <c r="P332" s="22"/>
      <c r="Q332" s="22"/>
      <c r="R332" s="22"/>
      <c r="S332" s="22"/>
      <c r="T332" s="22"/>
      <c r="U332" s="22"/>
      <c r="V332" s="22"/>
      <c r="W332" s="22"/>
      <c r="X332" s="22"/>
      <c r="Y332" s="455"/>
    </row>
    <row r="333" spans="1:25" s="74" customFormat="1" ht="12.75" customHeight="1">
      <c r="A333" s="139" t="s">
        <v>263</v>
      </c>
      <c r="B333" s="126" t="s">
        <v>255</v>
      </c>
      <c r="C333" s="126" t="s">
        <v>184</v>
      </c>
      <c r="D333" s="126" t="s">
        <v>174</v>
      </c>
      <c r="E333" s="140" t="s">
        <v>264</v>
      </c>
      <c r="F333" s="141"/>
      <c r="G333" s="142">
        <f>H333+I333</f>
        <v>387429.54000000004</v>
      </c>
      <c r="H333" s="142">
        <f>H335</f>
        <v>353764.53</v>
      </c>
      <c r="I333" s="142">
        <f>I335</f>
        <v>33665.01</v>
      </c>
      <c r="J333" s="142">
        <f>K333+L333</f>
        <v>458221.8</v>
      </c>
      <c r="K333" s="142">
        <f>K335</f>
        <v>458221.8</v>
      </c>
      <c r="L333" s="142">
        <f>L335</f>
        <v>0</v>
      </c>
      <c r="M333" s="245">
        <f t="shared" si="74"/>
        <v>458622.5</v>
      </c>
      <c r="N333" s="245">
        <f>N335</f>
        <v>458622.5</v>
      </c>
      <c r="O333" s="245">
        <f>O335</f>
        <v>0</v>
      </c>
      <c r="P333" s="22">
        <f>M333-J333</f>
        <v>400.70000000001164</v>
      </c>
      <c r="Q333" s="22">
        <f>N333-K333</f>
        <v>400.70000000001164</v>
      </c>
      <c r="R333" s="22">
        <f>O333-O24993</f>
        <v>0</v>
      </c>
      <c r="S333" s="76">
        <f>T333+U333</f>
        <v>948124.6</v>
      </c>
      <c r="T333" s="76">
        <f>T335</f>
        <v>473124.6</v>
      </c>
      <c r="U333" s="76">
        <f>U342</f>
        <v>475000</v>
      </c>
      <c r="V333" s="76">
        <f>W333+X333</f>
        <v>980782.4</v>
      </c>
      <c r="W333" s="76">
        <f>W335</f>
        <v>505782.4</v>
      </c>
      <c r="X333" s="76">
        <f>X342</f>
        <v>475000</v>
      </c>
      <c r="Y333" s="455"/>
    </row>
    <row r="334" spans="1:25" ht="12.75" customHeight="1">
      <c r="A334" s="17"/>
      <c r="B334" s="19"/>
      <c r="C334" s="19"/>
      <c r="D334" s="39"/>
      <c r="E334" s="40" t="s">
        <v>4</v>
      </c>
      <c r="F334" s="90"/>
      <c r="G334" s="39"/>
      <c r="H334" s="39"/>
      <c r="I334" s="39"/>
      <c r="J334" s="39"/>
      <c r="K334" s="39"/>
      <c r="L334" s="39"/>
      <c r="M334" s="246"/>
      <c r="N334" s="246"/>
      <c r="O334" s="246"/>
      <c r="P334" s="22"/>
      <c r="Q334" s="22"/>
      <c r="R334" s="22"/>
      <c r="S334" s="22"/>
      <c r="T334" s="22"/>
      <c r="U334" s="22"/>
      <c r="V334" s="22"/>
      <c r="W334" s="22"/>
      <c r="X334" s="22"/>
      <c r="Y334" s="455"/>
    </row>
    <row r="335" spans="1:25" s="77" customFormat="1" ht="15" customHeight="1">
      <c r="A335" s="145"/>
      <c r="B335" s="75"/>
      <c r="C335" s="75"/>
      <c r="D335" s="137"/>
      <c r="E335" s="144" t="s">
        <v>390</v>
      </c>
      <c r="F335" s="146"/>
      <c r="G335" s="147">
        <f>H335+I335</f>
        <v>387429.54000000004</v>
      </c>
      <c r="H335" s="147">
        <f>H336+H337+H338+H339+H340+H341</f>
        <v>353764.53</v>
      </c>
      <c r="I335" s="147">
        <f>I342</f>
        <v>33665.01</v>
      </c>
      <c r="J335" s="147">
        <f>K335+L335</f>
        <v>458221.8</v>
      </c>
      <c r="K335" s="147">
        <f>K339+K340+K341</f>
        <v>458221.8</v>
      </c>
      <c r="L335" s="147">
        <f>L342</f>
        <v>0</v>
      </c>
      <c r="M335" s="245">
        <f t="shared" si="74"/>
        <v>458622.5</v>
      </c>
      <c r="N335" s="245">
        <f>N339+N340+N341</f>
        <v>458622.5</v>
      </c>
      <c r="O335" s="245">
        <f>O342+O343+O344+O346</f>
        <v>0</v>
      </c>
      <c r="P335" s="22">
        <f t="shared" ref="P335:P347" si="96">M335-J335</f>
        <v>400.70000000001164</v>
      </c>
      <c r="Q335" s="22">
        <f t="shared" ref="Q335:Q347" si="97">N335-K335</f>
        <v>400.70000000001164</v>
      </c>
      <c r="R335" s="22">
        <f>O335-O24995</f>
        <v>0</v>
      </c>
      <c r="S335" s="76">
        <f>T335</f>
        <v>473124.6</v>
      </c>
      <c r="T335" s="76">
        <f>T339+T340+T341</f>
        <v>473124.6</v>
      </c>
      <c r="U335" s="76">
        <v>0</v>
      </c>
      <c r="V335" s="76">
        <f>W335</f>
        <v>505782.4</v>
      </c>
      <c r="W335" s="76">
        <f>W339+W340+W341</f>
        <v>505782.4</v>
      </c>
      <c r="X335" s="76"/>
      <c r="Y335" s="455"/>
    </row>
    <row r="336" spans="1:25" s="77" customFormat="1" ht="21" customHeight="1">
      <c r="A336" s="145"/>
      <c r="B336" s="75"/>
      <c r="C336" s="75"/>
      <c r="D336" s="137"/>
      <c r="E336" s="194" t="s">
        <v>526</v>
      </c>
      <c r="F336" s="88" t="s">
        <v>305</v>
      </c>
      <c r="G336" s="35">
        <f>H336</f>
        <v>446</v>
      </c>
      <c r="H336" s="35">
        <v>446</v>
      </c>
      <c r="I336" s="147"/>
      <c r="J336" s="147"/>
      <c r="K336" s="147"/>
      <c r="L336" s="147"/>
      <c r="M336" s="245"/>
      <c r="N336" s="245"/>
      <c r="O336" s="245"/>
      <c r="P336" s="22"/>
      <c r="Q336" s="22"/>
      <c r="R336" s="22"/>
      <c r="S336" s="76"/>
      <c r="T336" s="76"/>
      <c r="U336" s="76"/>
      <c r="V336" s="76"/>
      <c r="W336" s="76"/>
      <c r="X336" s="76"/>
      <c r="Y336" s="455"/>
    </row>
    <row r="337" spans="1:25" s="77" customFormat="1" ht="15" customHeight="1">
      <c r="A337" s="145"/>
      <c r="B337" s="75"/>
      <c r="C337" s="75"/>
      <c r="D337" s="137"/>
      <c r="E337" s="96" t="s">
        <v>455</v>
      </c>
      <c r="F337" s="97" t="s">
        <v>310</v>
      </c>
      <c r="G337" s="35">
        <f>H337</f>
        <v>1200</v>
      </c>
      <c r="H337" s="35">
        <v>1200</v>
      </c>
      <c r="I337" s="147"/>
      <c r="J337" s="147"/>
      <c r="K337" s="147"/>
      <c r="L337" s="147"/>
      <c r="M337" s="245"/>
      <c r="N337" s="245"/>
      <c r="O337" s="245"/>
      <c r="P337" s="22"/>
      <c r="Q337" s="22"/>
      <c r="R337" s="22"/>
      <c r="S337" s="76"/>
      <c r="T337" s="76"/>
      <c r="U337" s="76"/>
      <c r="V337" s="76"/>
      <c r="W337" s="76"/>
      <c r="X337" s="76"/>
      <c r="Y337" s="455"/>
    </row>
    <row r="338" spans="1:25" s="77" customFormat="1" ht="15" customHeight="1">
      <c r="A338" s="145"/>
      <c r="B338" s="75"/>
      <c r="C338" s="75"/>
      <c r="D338" s="137"/>
      <c r="E338" s="96" t="s">
        <v>450</v>
      </c>
      <c r="F338" s="97" t="s">
        <v>313</v>
      </c>
      <c r="G338" s="35">
        <f>H338</f>
        <v>18.649999999999999</v>
      </c>
      <c r="H338" s="35">
        <v>18.649999999999999</v>
      </c>
      <c r="I338" s="147"/>
      <c r="J338" s="147"/>
      <c r="K338" s="147"/>
      <c r="L338" s="147"/>
      <c r="M338" s="245"/>
      <c r="N338" s="245"/>
      <c r="O338" s="245"/>
      <c r="P338" s="22"/>
      <c r="Q338" s="22"/>
      <c r="R338" s="22"/>
      <c r="S338" s="76"/>
      <c r="T338" s="76"/>
      <c r="U338" s="76"/>
      <c r="V338" s="76"/>
      <c r="W338" s="76"/>
      <c r="X338" s="76"/>
      <c r="Y338" s="455"/>
    </row>
    <row r="339" spans="1:25" ht="25.5" customHeight="1">
      <c r="A339" s="17"/>
      <c r="B339" s="19"/>
      <c r="C339" s="19"/>
      <c r="D339" s="39"/>
      <c r="E339" s="40" t="s">
        <v>326</v>
      </c>
      <c r="F339" s="88" t="s">
        <v>327</v>
      </c>
      <c r="G339" s="10">
        <f>H339+I339</f>
        <v>343945.6</v>
      </c>
      <c r="H339" s="10">
        <v>343945.6</v>
      </c>
      <c r="I339" s="32"/>
      <c r="J339" s="50">
        <f>K339</f>
        <v>442521.8</v>
      </c>
      <c r="K339" s="50">
        <v>442521.8</v>
      </c>
      <c r="L339" s="32"/>
      <c r="M339" s="246">
        <f t="shared" si="74"/>
        <v>439622.5</v>
      </c>
      <c r="N339" s="246">
        <v>439622.5</v>
      </c>
      <c r="O339" s="246"/>
      <c r="P339" s="22">
        <f t="shared" si="96"/>
        <v>-2899.2999999999884</v>
      </c>
      <c r="Q339" s="22">
        <f t="shared" si="97"/>
        <v>-2899.2999999999884</v>
      </c>
      <c r="R339" s="22">
        <f t="shared" ref="R339:R344" si="98">O339-O24996</f>
        <v>0</v>
      </c>
      <c r="S339" s="22">
        <f>T339</f>
        <v>455124.6</v>
      </c>
      <c r="T339" s="22">
        <v>455124.6</v>
      </c>
      <c r="U339" s="22"/>
      <c r="V339" s="22">
        <f>W339</f>
        <v>468782.4</v>
      </c>
      <c r="W339" s="198">
        <v>468782.4</v>
      </c>
      <c r="X339" s="22"/>
      <c r="Y339" s="455"/>
    </row>
    <row r="340" spans="1:25" s="5" customFormat="1" ht="30" customHeight="1">
      <c r="A340" s="8"/>
      <c r="B340" s="9"/>
      <c r="C340" s="9"/>
      <c r="D340" s="35"/>
      <c r="E340" s="96" t="s">
        <v>444</v>
      </c>
      <c r="F340" s="97" t="s">
        <v>328</v>
      </c>
      <c r="G340" s="10">
        <f>H340+I340</f>
        <v>4553.78</v>
      </c>
      <c r="H340" s="35">
        <v>4553.78</v>
      </c>
      <c r="I340" s="43"/>
      <c r="J340" s="50">
        <f>K340</f>
        <v>5000</v>
      </c>
      <c r="K340" s="50">
        <v>5000</v>
      </c>
      <c r="L340" s="43"/>
      <c r="M340" s="246">
        <f t="shared" si="74"/>
        <v>7000</v>
      </c>
      <c r="N340" s="246">
        <v>7000</v>
      </c>
      <c r="O340" s="246"/>
      <c r="P340" s="22">
        <f t="shared" si="96"/>
        <v>2000</v>
      </c>
      <c r="Q340" s="22">
        <f t="shared" si="97"/>
        <v>2000</v>
      </c>
      <c r="R340" s="22">
        <f t="shared" si="98"/>
        <v>0</v>
      </c>
      <c r="S340" s="22">
        <f>T340</f>
        <v>7000</v>
      </c>
      <c r="T340" s="22">
        <v>7000</v>
      </c>
      <c r="U340" s="22"/>
      <c r="V340" s="22">
        <f>W340</f>
        <v>17000</v>
      </c>
      <c r="W340" s="22">
        <v>17000</v>
      </c>
      <c r="X340" s="22"/>
      <c r="Y340" s="455"/>
    </row>
    <row r="341" spans="1:25" ht="24" customHeight="1">
      <c r="A341" s="17"/>
      <c r="B341" s="19"/>
      <c r="C341" s="19"/>
      <c r="D341" s="39"/>
      <c r="E341" s="103" t="s">
        <v>415</v>
      </c>
      <c r="F341" s="104" t="s">
        <v>416</v>
      </c>
      <c r="G341" s="10">
        <f>H341+I341</f>
        <v>3600.5</v>
      </c>
      <c r="H341" s="10">
        <v>3600.5</v>
      </c>
      <c r="I341" s="32"/>
      <c r="J341" s="50">
        <f>K341</f>
        <v>10700</v>
      </c>
      <c r="K341" s="50">
        <v>10700</v>
      </c>
      <c r="L341" s="32"/>
      <c r="M341" s="246">
        <f t="shared" si="74"/>
        <v>12000</v>
      </c>
      <c r="N341" s="246">
        <v>12000</v>
      </c>
      <c r="O341" s="246"/>
      <c r="P341" s="22">
        <f t="shared" si="96"/>
        <v>1300</v>
      </c>
      <c r="Q341" s="22">
        <f t="shared" si="97"/>
        <v>1300</v>
      </c>
      <c r="R341" s="22">
        <f t="shared" si="98"/>
        <v>0</v>
      </c>
      <c r="S341" s="22">
        <f>T341</f>
        <v>11000</v>
      </c>
      <c r="T341" s="22">
        <v>11000</v>
      </c>
      <c r="U341" s="22"/>
      <c r="V341" s="22">
        <f>W341</f>
        <v>20000</v>
      </c>
      <c r="W341" s="22">
        <v>20000</v>
      </c>
      <c r="X341" s="22"/>
      <c r="Y341" s="455"/>
    </row>
    <row r="342" spans="1:25" s="77" customFormat="1" ht="21">
      <c r="A342" s="145"/>
      <c r="B342" s="75"/>
      <c r="C342" s="75"/>
      <c r="D342" s="137"/>
      <c r="E342" s="144" t="s">
        <v>391</v>
      </c>
      <c r="F342" s="146"/>
      <c r="G342" s="147">
        <f>I342</f>
        <v>33665.01</v>
      </c>
      <c r="H342" s="147"/>
      <c r="I342" s="147">
        <f>I343+I344+I345+I346</f>
        <v>33665.01</v>
      </c>
      <c r="J342" s="147">
        <f>L342</f>
        <v>0</v>
      </c>
      <c r="K342" s="147"/>
      <c r="L342" s="147">
        <f>L343+L344+L346</f>
        <v>0</v>
      </c>
      <c r="M342" s="245">
        <f t="shared" si="74"/>
        <v>0</v>
      </c>
      <c r="N342" s="245">
        <v>0</v>
      </c>
      <c r="O342" s="245">
        <f>O343</f>
        <v>0</v>
      </c>
      <c r="P342" s="22">
        <f t="shared" si="96"/>
        <v>0</v>
      </c>
      <c r="Q342" s="22">
        <f t="shared" si="97"/>
        <v>0</v>
      </c>
      <c r="R342" s="22">
        <f t="shared" si="98"/>
        <v>0</v>
      </c>
      <c r="S342" s="76">
        <f>U342</f>
        <v>475000</v>
      </c>
      <c r="T342" s="76"/>
      <c r="U342" s="76">
        <f>U343</f>
        <v>475000</v>
      </c>
      <c r="V342" s="76">
        <f>X342</f>
        <v>475000</v>
      </c>
      <c r="W342" s="76"/>
      <c r="X342" s="76">
        <f>X343</f>
        <v>475000</v>
      </c>
      <c r="Y342" s="455"/>
    </row>
    <row r="343" spans="1:25" ht="12.75" customHeight="1">
      <c r="A343" s="17"/>
      <c r="B343" s="19"/>
      <c r="C343" s="19"/>
      <c r="D343" s="39"/>
      <c r="E343" s="40" t="s">
        <v>338</v>
      </c>
      <c r="F343" s="90" t="s">
        <v>337</v>
      </c>
      <c r="G343" s="35">
        <f>I343</f>
        <v>19140.5</v>
      </c>
      <c r="H343" s="32"/>
      <c r="I343" s="35">
        <v>19140.5</v>
      </c>
      <c r="J343" s="32">
        <f>L343</f>
        <v>0</v>
      </c>
      <c r="K343" s="32"/>
      <c r="L343" s="32">
        <v>0</v>
      </c>
      <c r="M343" s="246">
        <f t="shared" si="74"/>
        <v>0</v>
      </c>
      <c r="N343" s="246">
        <v>0</v>
      </c>
      <c r="O343" s="246">
        <v>0</v>
      </c>
      <c r="P343" s="22">
        <f t="shared" si="96"/>
        <v>0</v>
      </c>
      <c r="Q343" s="22">
        <f t="shared" si="97"/>
        <v>0</v>
      </c>
      <c r="R343" s="22">
        <f t="shared" si="98"/>
        <v>0</v>
      </c>
      <c r="S343" s="22">
        <f>U343</f>
        <v>475000</v>
      </c>
      <c r="T343" s="22"/>
      <c r="U343" s="22">
        <v>475000</v>
      </c>
      <c r="V343" s="22">
        <f>X343</f>
        <v>475000</v>
      </c>
      <c r="W343" s="22"/>
      <c r="X343" s="22">
        <v>475000</v>
      </c>
      <c r="Y343" s="455"/>
    </row>
    <row r="344" spans="1:25" ht="12.75" customHeight="1">
      <c r="A344" s="17"/>
      <c r="B344" s="19"/>
      <c r="C344" s="19"/>
      <c r="D344" s="39"/>
      <c r="E344" s="40" t="s">
        <v>340</v>
      </c>
      <c r="F344" s="90" t="s">
        <v>339</v>
      </c>
      <c r="G344" s="35">
        <f>I344</f>
        <v>12912.91</v>
      </c>
      <c r="H344" s="32"/>
      <c r="I344" s="32">
        <v>12912.91</v>
      </c>
      <c r="J344" s="32">
        <f>L344</f>
        <v>0</v>
      </c>
      <c r="K344" s="32"/>
      <c r="L344" s="32">
        <v>0</v>
      </c>
      <c r="M344" s="246">
        <f t="shared" si="74"/>
        <v>0</v>
      </c>
      <c r="N344" s="246"/>
      <c r="O344" s="246">
        <v>0</v>
      </c>
      <c r="P344" s="22">
        <f t="shared" si="96"/>
        <v>0</v>
      </c>
      <c r="Q344" s="22">
        <f t="shared" si="97"/>
        <v>0</v>
      </c>
      <c r="R344" s="22">
        <f t="shared" si="98"/>
        <v>0</v>
      </c>
      <c r="S344" s="22">
        <f>T344</f>
        <v>0</v>
      </c>
      <c r="T344" s="22"/>
      <c r="U344" s="22">
        <v>0</v>
      </c>
      <c r="V344" s="22"/>
      <c r="W344" s="22"/>
      <c r="X344" s="22"/>
      <c r="Y344" s="455"/>
    </row>
    <row r="345" spans="1:25" ht="12.75" customHeight="1">
      <c r="A345" s="17"/>
      <c r="B345" s="19"/>
      <c r="C345" s="19"/>
      <c r="D345" s="39"/>
      <c r="E345" s="42" t="s">
        <v>345</v>
      </c>
      <c r="F345" s="90" t="s">
        <v>346</v>
      </c>
      <c r="G345" s="35">
        <f>I345</f>
        <v>990</v>
      </c>
      <c r="H345" s="32"/>
      <c r="I345" s="32">
        <v>990</v>
      </c>
      <c r="J345" s="32"/>
      <c r="K345" s="32"/>
      <c r="L345" s="32"/>
      <c r="M345" s="246"/>
      <c r="N345" s="246"/>
      <c r="O345" s="246"/>
      <c r="P345" s="22"/>
      <c r="Q345" s="22"/>
      <c r="R345" s="22"/>
      <c r="S345" s="22"/>
      <c r="T345" s="22"/>
      <c r="U345" s="22"/>
      <c r="V345" s="22"/>
      <c r="W345" s="22"/>
      <c r="X345" s="22"/>
      <c r="Y345" s="455"/>
    </row>
    <row r="346" spans="1:25" ht="12.75" customHeight="1">
      <c r="A346" s="17"/>
      <c r="B346" s="19"/>
      <c r="C346" s="19"/>
      <c r="D346" s="39"/>
      <c r="E346" s="93" t="s">
        <v>445</v>
      </c>
      <c r="F346" s="110" t="s">
        <v>347</v>
      </c>
      <c r="G346" s="35">
        <f>I346</f>
        <v>621.6</v>
      </c>
      <c r="H346" s="32"/>
      <c r="I346" s="35">
        <v>621.6</v>
      </c>
      <c r="J346" s="32">
        <f>L346</f>
        <v>0</v>
      </c>
      <c r="K346" s="32"/>
      <c r="L346" s="32">
        <v>0</v>
      </c>
      <c r="M346" s="246">
        <f t="shared" si="74"/>
        <v>0</v>
      </c>
      <c r="N346" s="246"/>
      <c r="O346" s="246">
        <v>0</v>
      </c>
      <c r="P346" s="22">
        <f t="shared" si="96"/>
        <v>0</v>
      </c>
      <c r="Q346" s="22">
        <f t="shared" si="97"/>
        <v>0</v>
      </c>
      <c r="R346" s="22">
        <f>O346-O25002</f>
        <v>0</v>
      </c>
      <c r="S346" s="22">
        <f>T346</f>
        <v>0</v>
      </c>
      <c r="T346" s="22"/>
      <c r="U346" s="22">
        <v>0</v>
      </c>
      <c r="V346" s="22"/>
      <c r="W346" s="22"/>
      <c r="X346" s="22"/>
      <c r="Y346" s="455"/>
    </row>
    <row r="347" spans="1:25" s="77" customFormat="1" ht="18" customHeight="1">
      <c r="A347" s="375">
        <v>2980</v>
      </c>
      <c r="B347" s="376" t="s">
        <v>208</v>
      </c>
      <c r="C347" s="376" t="s">
        <v>460</v>
      </c>
      <c r="D347" s="376" t="s">
        <v>171</v>
      </c>
      <c r="E347" s="377" t="s">
        <v>459</v>
      </c>
      <c r="F347" s="301"/>
      <c r="G347" s="302">
        <f>H347</f>
        <v>690</v>
      </c>
      <c r="H347" s="302">
        <f>H349</f>
        <v>690</v>
      </c>
      <c r="I347" s="302"/>
      <c r="J347" s="302">
        <f>K347</f>
        <v>3000</v>
      </c>
      <c r="K347" s="302">
        <f>K349</f>
        <v>3000</v>
      </c>
      <c r="L347" s="302"/>
      <c r="M347" s="295">
        <f t="shared" si="74"/>
        <v>254650</v>
      </c>
      <c r="N347" s="295">
        <f>N349</f>
        <v>4650</v>
      </c>
      <c r="O347" s="295">
        <f>O349</f>
        <v>250000</v>
      </c>
      <c r="P347" s="327">
        <f t="shared" si="96"/>
        <v>251650</v>
      </c>
      <c r="Q347" s="327">
        <f t="shared" si="97"/>
        <v>1650</v>
      </c>
      <c r="R347" s="327">
        <f>O347-O25003</f>
        <v>250000</v>
      </c>
      <c r="S347" s="296">
        <f>T347</f>
        <v>4350</v>
      </c>
      <c r="T347" s="296">
        <f>T349</f>
        <v>4350</v>
      </c>
      <c r="U347" s="296">
        <f>U349</f>
        <v>250000</v>
      </c>
      <c r="V347" s="296">
        <f>W347</f>
        <v>4500</v>
      </c>
      <c r="W347" s="296">
        <f>W349</f>
        <v>4500</v>
      </c>
      <c r="X347" s="296"/>
      <c r="Y347" s="456"/>
    </row>
    <row r="348" spans="1:25" ht="12.75" customHeight="1">
      <c r="A348" s="118"/>
      <c r="B348" s="97"/>
      <c r="C348" s="97"/>
      <c r="D348" s="97"/>
      <c r="E348" s="96" t="s">
        <v>413</v>
      </c>
      <c r="F348" s="90"/>
      <c r="G348" s="39"/>
      <c r="H348" s="39"/>
      <c r="I348" s="39"/>
      <c r="J348" s="39"/>
      <c r="K348" s="39"/>
      <c r="L348" s="39"/>
      <c r="M348" s="246"/>
      <c r="N348" s="246"/>
      <c r="O348" s="246"/>
      <c r="P348" s="22"/>
      <c r="Q348" s="22"/>
      <c r="R348" s="22"/>
      <c r="S348" s="22"/>
      <c r="T348" s="22"/>
      <c r="U348" s="22"/>
      <c r="V348" s="22"/>
      <c r="W348" s="22"/>
      <c r="X348" s="22"/>
      <c r="Y348" s="48"/>
    </row>
    <row r="349" spans="1:25" s="74" customFormat="1" ht="12.75" customHeight="1">
      <c r="A349" s="162">
        <v>2981</v>
      </c>
      <c r="B349" s="163" t="s">
        <v>208</v>
      </c>
      <c r="C349" s="163" t="s">
        <v>460</v>
      </c>
      <c r="D349" s="163" t="s">
        <v>174</v>
      </c>
      <c r="E349" s="164" t="s">
        <v>459</v>
      </c>
      <c r="F349" s="141"/>
      <c r="G349" s="142">
        <f>H349</f>
        <v>690</v>
      </c>
      <c r="H349" s="142">
        <f>H351+H353+H354</f>
        <v>690</v>
      </c>
      <c r="I349" s="142"/>
      <c r="J349" s="142">
        <f>K349</f>
        <v>3000</v>
      </c>
      <c r="K349" s="142">
        <f>K351+K353+K354</f>
        <v>3000</v>
      </c>
      <c r="L349" s="142"/>
      <c r="M349" s="245">
        <f t="shared" si="74"/>
        <v>254650</v>
      </c>
      <c r="N349" s="245">
        <f>N351+N352+N353+N354</f>
        <v>4650</v>
      </c>
      <c r="O349" s="245">
        <f>O355</f>
        <v>250000</v>
      </c>
      <c r="P349" s="22">
        <f>M349-J349</f>
        <v>251650</v>
      </c>
      <c r="Q349" s="22">
        <f>N349-K349</f>
        <v>1650</v>
      </c>
      <c r="R349" s="22">
        <f>O349-O25005</f>
        <v>250000</v>
      </c>
      <c r="S349" s="76">
        <f>T349</f>
        <v>4350</v>
      </c>
      <c r="T349" s="76">
        <f>T351+T352+T353+T354</f>
        <v>4350</v>
      </c>
      <c r="U349" s="76">
        <f>U355</f>
        <v>250000</v>
      </c>
      <c r="V349" s="76">
        <f>W349</f>
        <v>4500</v>
      </c>
      <c r="W349" s="76">
        <f>W354</f>
        <v>4500</v>
      </c>
      <c r="X349" s="76"/>
      <c r="Y349" s="143"/>
    </row>
    <row r="350" spans="1:25" ht="12.75" customHeight="1">
      <c r="A350" s="17"/>
      <c r="B350" s="19"/>
      <c r="C350" s="19"/>
      <c r="D350" s="39"/>
      <c r="E350" s="40" t="s">
        <v>4</v>
      </c>
      <c r="F350" s="90"/>
      <c r="G350" s="39"/>
      <c r="H350" s="39"/>
      <c r="I350" s="39"/>
      <c r="J350" s="39"/>
      <c r="K350" s="39"/>
      <c r="L350" s="39"/>
      <c r="M350" s="246"/>
      <c r="N350" s="246"/>
      <c r="O350" s="246"/>
      <c r="P350" s="22"/>
      <c r="Q350" s="22"/>
      <c r="R350" s="22"/>
      <c r="S350" s="22"/>
      <c r="T350" s="22"/>
      <c r="U350" s="22"/>
      <c r="V350" s="22"/>
      <c r="W350" s="22"/>
      <c r="X350" s="22"/>
      <c r="Y350" s="48"/>
    </row>
    <row r="351" spans="1:25" s="5" customFormat="1" ht="21">
      <c r="A351" s="8"/>
      <c r="B351" s="9"/>
      <c r="C351" s="9"/>
      <c r="D351" s="35"/>
      <c r="E351" s="96" t="s">
        <v>461</v>
      </c>
      <c r="F351" s="97" t="s">
        <v>305</v>
      </c>
      <c r="G351" s="35">
        <f>H351</f>
        <v>0</v>
      </c>
      <c r="H351" s="35">
        <v>0</v>
      </c>
      <c r="I351" s="43"/>
      <c r="J351" s="35">
        <v>0</v>
      </c>
      <c r="K351" s="35">
        <v>0</v>
      </c>
      <c r="L351" s="43"/>
      <c r="M351" s="246">
        <f>N351</f>
        <v>700</v>
      </c>
      <c r="N351" s="246">
        <v>700</v>
      </c>
      <c r="O351" s="246"/>
      <c r="P351" s="22">
        <f t="shared" ref="P351:P358" si="99">M351-J351</f>
        <v>700</v>
      </c>
      <c r="Q351" s="22">
        <f t="shared" ref="Q351:Q358" si="100">N351-K351</f>
        <v>700</v>
      </c>
      <c r="R351" s="22">
        <f>O351-O25007</f>
        <v>0</v>
      </c>
      <c r="S351" s="22">
        <f>T351</f>
        <v>500</v>
      </c>
      <c r="T351" s="22">
        <v>500</v>
      </c>
      <c r="U351" s="22"/>
      <c r="V351" s="22"/>
      <c r="W351" s="22"/>
      <c r="X351" s="22"/>
      <c r="Y351" s="47"/>
    </row>
    <row r="352" spans="1:25" s="5" customFormat="1">
      <c r="A352" s="8"/>
      <c r="B352" s="9"/>
      <c r="C352" s="9"/>
      <c r="D352" s="35"/>
      <c r="E352" s="96" t="s">
        <v>455</v>
      </c>
      <c r="F352" s="97" t="s">
        <v>310</v>
      </c>
      <c r="G352" s="35"/>
      <c r="H352" s="35"/>
      <c r="I352" s="43"/>
      <c r="J352" s="35"/>
      <c r="K352" s="35"/>
      <c r="L352" s="43"/>
      <c r="M352" s="246">
        <f>N352</f>
        <v>950</v>
      </c>
      <c r="N352" s="246">
        <v>950</v>
      </c>
      <c r="O352" s="246"/>
      <c r="P352" s="22"/>
      <c r="Q352" s="22"/>
      <c r="R352" s="22"/>
      <c r="S352" s="22">
        <f>T352</f>
        <v>850</v>
      </c>
      <c r="T352" s="22">
        <v>850</v>
      </c>
      <c r="U352" s="22"/>
      <c r="V352" s="22"/>
      <c r="W352" s="22"/>
      <c r="X352" s="22"/>
      <c r="Y352" s="47"/>
    </row>
    <row r="353" spans="1:25" ht="12.75" customHeight="1">
      <c r="A353" s="17"/>
      <c r="B353" s="19"/>
      <c r="C353" s="19"/>
      <c r="D353" s="39"/>
      <c r="E353" s="213" t="s">
        <v>483</v>
      </c>
      <c r="F353" s="97">
        <v>4639</v>
      </c>
      <c r="G353" s="39">
        <f>H353</f>
        <v>0</v>
      </c>
      <c r="H353" s="32">
        <v>0</v>
      </c>
      <c r="I353" s="32"/>
      <c r="J353" s="52">
        <v>0</v>
      </c>
      <c r="K353" s="52">
        <v>0</v>
      </c>
      <c r="L353" s="32"/>
      <c r="M353" s="246">
        <f t="shared" si="74"/>
        <v>0</v>
      </c>
      <c r="N353" s="246">
        <v>0</v>
      </c>
      <c r="O353" s="246"/>
      <c r="P353" s="22">
        <f t="shared" si="99"/>
        <v>0</v>
      </c>
      <c r="Q353" s="22">
        <f t="shared" si="100"/>
        <v>0</v>
      </c>
      <c r="R353" s="22">
        <f>O353-O25008</f>
        <v>0</v>
      </c>
      <c r="S353" s="22">
        <f>T353</f>
        <v>0</v>
      </c>
      <c r="T353" s="22">
        <v>0</v>
      </c>
      <c r="U353" s="22"/>
      <c r="V353" s="22"/>
      <c r="W353" s="22"/>
      <c r="X353" s="22"/>
      <c r="Y353" s="48"/>
    </row>
    <row r="354" spans="1:25" ht="24" customHeight="1">
      <c r="A354" s="17"/>
      <c r="B354" s="19"/>
      <c r="C354" s="19"/>
      <c r="D354" s="39"/>
      <c r="E354" s="96" t="s">
        <v>417</v>
      </c>
      <c r="F354" s="97" t="s">
        <v>418</v>
      </c>
      <c r="G354" s="35">
        <f>H354</f>
        <v>690</v>
      </c>
      <c r="H354" s="50">
        <v>690</v>
      </c>
      <c r="I354" s="32"/>
      <c r="J354" s="50">
        <f>K354</f>
        <v>3000</v>
      </c>
      <c r="K354" s="50">
        <v>3000</v>
      </c>
      <c r="L354" s="32"/>
      <c r="M354" s="246">
        <f t="shared" si="74"/>
        <v>3000</v>
      </c>
      <c r="N354" s="246">
        <v>3000</v>
      </c>
      <c r="O354" s="246">
        <v>0</v>
      </c>
      <c r="P354" s="22">
        <f t="shared" si="99"/>
        <v>0</v>
      </c>
      <c r="Q354" s="22">
        <f t="shared" si="100"/>
        <v>0</v>
      </c>
      <c r="R354" s="22">
        <f>O354-O25009</f>
        <v>0</v>
      </c>
      <c r="S354" s="22">
        <f>T354</f>
        <v>3000</v>
      </c>
      <c r="T354" s="22">
        <v>3000</v>
      </c>
      <c r="U354" s="22"/>
      <c r="V354" s="22">
        <f>W354</f>
        <v>4500</v>
      </c>
      <c r="W354" s="22">
        <v>4500</v>
      </c>
      <c r="X354" s="22"/>
      <c r="Y354" s="48"/>
    </row>
    <row r="355" spans="1:25" ht="18" customHeight="1">
      <c r="A355" s="17"/>
      <c r="B355" s="19"/>
      <c r="C355" s="19"/>
      <c r="D355" s="39"/>
      <c r="E355" s="42" t="s">
        <v>338</v>
      </c>
      <c r="F355" s="88" t="s">
        <v>337</v>
      </c>
      <c r="G355" s="35"/>
      <c r="H355" s="50"/>
      <c r="I355" s="32"/>
      <c r="J355" s="50"/>
      <c r="K355" s="50"/>
      <c r="L355" s="32"/>
      <c r="M355" s="246">
        <f>O355</f>
        <v>250000</v>
      </c>
      <c r="N355" s="246"/>
      <c r="O355" s="246">
        <v>250000</v>
      </c>
      <c r="P355" s="22"/>
      <c r="Q355" s="22"/>
      <c r="R355" s="22"/>
      <c r="S355" s="22">
        <f>U355</f>
        <v>250000</v>
      </c>
      <c r="T355" s="22"/>
      <c r="U355" s="22">
        <v>250000</v>
      </c>
      <c r="V355" s="22"/>
      <c r="W355" s="22"/>
      <c r="X355" s="22"/>
      <c r="Y355" s="48"/>
    </row>
    <row r="356" spans="1:25" s="77" customFormat="1" ht="42">
      <c r="A356" s="311" t="s">
        <v>265</v>
      </c>
      <c r="B356" s="312" t="s">
        <v>266</v>
      </c>
      <c r="C356" s="312" t="s">
        <v>171</v>
      </c>
      <c r="D356" s="313" t="s">
        <v>171</v>
      </c>
      <c r="E356" s="314" t="s">
        <v>267</v>
      </c>
      <c r="F356" s="315"/>
      <c r="G356" s="316">
        <f>H356</f>
        <v>20582.78</v>
      </c>
      <c r="H356" s="316">
        <f>H358+H365</f>
        <v>20582.78</v>
      </c>
      <c r="I356" s="316"/>
      <c r="J356" s="316">
        <f>K356</f>
        <v>37777.1</v>
      </c>
      <c r="K356" s="316">
        <f>K358+K365</f>
        <v>37777.1</v>
      </c>
      <c r="L356" s="316"/>
      <c r="M356" s="277">
        <f t="shared" ref="M356:M381" si="101">N356+O356</f>
        <v>48274.6</v>
      </c>
      <c r="N356" s="277">
        <f>N358+N365</f>
        <v>48274.6</v>
      </c>
      <c r="O356" s="277"/>
      <c r="P356" s="360">
        <f t="shared" si="99"/>
        <v>10497.5</v>
      </c>
      <c r="Q356" s="360">
        <f t="shared" si="100"/>
        <v>10497.5</v>
      </c>
      <c r="R356" s="360">
        <f>O356-O25010</f>
        <v>0</v>
      </c>
      <c r="S356" s="279">
        <f>T356</f>
        <v>50089.599999999999</v>
      </c>
      <c r="T356" s="279">
        <f>T358+T365</f>
        <v>50089.599999999999</v>
      </c>
      <c r="U356" s="279"/>
      <c r="V356" s="279">
        <f>V358+V365</f>
        <v>54653</v>
      </c>
      <c r="W356" s="279">
        <f>W358+W365</f>
        <v>54653</v>
      </c>
      <c r="X356" s="279"/>
      <c r="Y356" s="363" t="s">
        <v>499</v>
      </c>
    </row>
    <row r="357" spans="1:25" ht="12.75" customHeight="1">
      <c r="A357" s="17"/>
      <c r="B357" s="19"/>
      <c r="C357" s="19"/>
      <c r="D357" s="39"/>
      <c r="E357" s="40" t="s">
        <v>4</v>
      </c>
      <c r="F357" s="90"/>
      <c r="G357" s="39"/>
      <c r="H357" s="39"/>
      <c r="I357" s="39"/>
      <c r="J357" s="39"/>
      <c r="K357" s="39"/>
      <c r="L357" s="39"/>
      <c r="M357" s="246"/>
      <c r="N357" s="246"/>
      <c r="O357" s="246"/>
      <c r="P357" s="22"/>
      <c r="Q357" s="22"/>
      <c r="R357" s="22"/>
      <c r="S357" s="22"/>
      <c r="T357" s="22"/>
      <c r="U357" s="22"/>
      <c r="V357" s="22"/>
      <c r="W357" s="22"/>
      <c r="X357" s="22"/>
      <c r="Y357" s="48"/>
    </row>
    <row r="358" spans="1:25" s="77" customFormat="1" ht="14.25" customHeight="1">
      <c r="A358" s="298" t="s">
        <v>268</v>
      </c>
      <c r="B358" s="299" t="s">
        <v>266</v>
      </c>
      <c r="C358" s="299" t="s">
        <v>199</v>
      </c>
      <c r="D358" s="300" t="s">
        <v>171</v>
      </c>
      <c r="E358" s="292" t="s">
        <v>269</v>
      </c>
      <c r="F358" s="301"/>
      <c r="G358" s="302">
        <f>H358</f>
        <v>10291.39</v>
      </c>
      <c r="H358" s="302">
        <f>H360</f>
        <v>10291.39</v>
      </c>
      <c r="I358" s="302"/>
      <c r="J358" s="302">
        <f>K358</f>
        <v>24877.1</v>
      </c>
      <c r="K358" s="302">
        <f>K360</f>
        <v>24877.1</v>
      </c>
      <c r="L358" s="302"/>
      <c r="M358" s="295">
        <f t="shared" si="101"/>
        <v>30374.6</v>
      </c>
      <c r="N358" s="295">
        <f>N360</f>
        <v>30374.6</v>
      </c>
      <c r="O358" s="295"/>
      <c r="P358" s="327">
        <f t="shared" si="99"/>
        <v>5497.5</v>
      </c>
      <c r="Q358" s="327">
        <f t="shared" si="100"/>
        <v>5497.5</v>
      </c>
      <c r="R358" s="327">
        <f>O358-O25012</f>
        <v>0</v>
      </c>
      <c r="S358" s="296">
        <f>T358</f>
        <v>31389.599999999999</v>
      </c>
      <c r="T358" s="296">
        <f>T360</f>
        <v>31389.599999999999</v>
      </c>
      <c r="U358" s="296"/>
      <c r="V358" s="296">
        <f>W358</f>
        <v>27973</v>
      </c>
      <c r="W358" s="296">
        <f>W360</f>
        <v>27973</v>
      </c>
      <c r="X358" s="296"/>
      <c r="Y358" s="297"/>
    </row>
    <row r="359" spans="1:25" ht="12.75" customHeight="1">
      <c r="A359" s="17"/>
      <c r="B359" s="19"/>
      <c r="C359" s="19"/>
      <c r="D359" s="39"/>
      <c r="E359" s="40" t="s">
        <v>176</v>
      </c>
      <c r="F359" s="90"/>
      <c r="G359" s="39"/>
      <c r="H359" s="39"/>
      <c r="I359" s="39"/>
      <c r="J359" s="39"/>
      <c r="K359" s="39"/>
      <c r="L359" s="39"/>
      <c r="M359" s="246"/>
      <c r="N359" s="246"/>
      <c r="O359" s="246"/>
      <c r="P359" s="22"/>
      <c r="Q359" s="22"/>
      <c r="R359" s="22"/>
      <c r="S359" s="22"/>
      <c r="T359" s="22"/>
      <c r="U359" s="22"/>
      <c r="V359" s="22"/>
      <c r="W359" s="22"/>
      <c r="X359" s="22"/>
      <c r="Y359" s="48"/>
    </row>
    <row r="360" spans="1:25" ht="21" customHeight="1">
      <c r="A360" s="12" t="s">
        <v>270</v>
      </c>
      <c r="B360" s="10" t="s">
        <v>266</v>
      </c>
      <c r="C360" s="10" t="s">
        <v>199</v>
      </c>
      <c r="D360" s="10" t="s">
        <v>174</v>
      </c>
      <c r="E360" s="42" t="s">
        <v>269</v>
      </c>
      <c r="F360" s="90"/>
      <c r="G360" s="35">
        <f>H360</f>
        <v>10291.39</v>
      </c>
      <c r="H360" s="35">
        <f>H363+H364</f>
        <v>10291.39</v>
      </c>
      <c r="I360" s="39"/>
      <c r="J360" s="35">
        <f>K360</f>
        <v>24877.1</v>
      </c>
      <c r="K360" s="35">
        <f>K363</f>
        <v>24877.1</v>
      </c>
      <c r="L360" s="39"/>
      <c r="M360" s="246">
        <f t="shared" si="101"/>
        <v>30374.6</v>
      </c>
      <c r="N360" s="246">
        <f>N362+N363</f>
        <v>30374.6</v>
      </c>
      <c r="O360" s="246"/>
      <c r="P360" s="22">
        <f t="shared" ref="P360:P377" si="102">M360-J360</f>
        <v>5497.5</v>
      </c>
      <c r="Q360" s="22">
        <f t="shared" ref="Q360:Q377" si="103">N360-K360</f>
        <v>5497.5</v>
      </c>
      <c r="R360" s="22">
        <f>O360-O25014</f>
        <v>0</v>
      </c>
      <c r="S360" s="22">
        <f>T360</f>
        <v>31389.599999999999</v>
      </c>
      <c r="T360" s="22">
        <f>T362+T363</f>
        <v>31389.599999999999</v>
      </c>
      <c r="U360" s="22"/>
      <c r="V360" s="22">
        <f>W360</f>
        <v>27973</v>
      </c>
      <c r="W360" s="22">
        <f>W363</f>
        <v>27973</v>
      </c>
      <c r="X360" s="22"/>
      <c r="Y360" s="48"/>
    </row>
    <row r="361" spans="1:25" ht="12.75" customHeight="1">
      <c r="A361" s="17"/>
      <c r="B361" s="19"/>
      <c r="C361" s="19"/>
      <c r="D361" s="39"/>
      <c r="E361" s="40" t="s">
        <v>4</v>
      </c>
      <c r="F361" s="90"/>
      <c r="G361" s="39"/>
      <c r="H361" s="39"/>
      <c r="I361" s="39"/>
      <c r="J361" s="39"/>
      <c r="K361" s="39"/>
      <c r="L361" s="39"/>
      <c r="M361" s="246"/>
      <c r="N361" s="246"/>
      <c r="O361" s="246"/>
      <c r="P361" s="22"/>
      <c r="Q361" s="22"/>
      <c r="R361" s="22"/>
      <c r="S361" s="22"/>
      <c r="T361" s="22"/>
      <c r="U361" s="22"/>
      <c r="V361" s="22"/>
      <c r="W361" s="22"/>
      <c r="X361" s="22"/>
      <c r="Y361" s="48"/>
    </row>
    <row r="362" spans="1:25" ht="12.75" customHeight="1">
      <c r="A362" s="17"/>
      <c r="B362" s="19"/>
      <c r="C362" s="19"/>
      <c r="D362" s="39"/>
      <c r="E362" s="85" t="s">
        <v>435</v>
      </c>
      <c r="F362" s="90" t="s">
        <v>315</v>
      </c>
      <c r="G362" s="39"/>
      <c r="H362" s="39"/>
      <c r="I362" s="39"/>
      <c r="J362" s="39"/>
      <c r="K362" s="39"/>
      <c r="L362" s="39"/>
      <c r="M362" s="246">
        <f>N362</f>
        <v>5000</v>
      </c>
      <c r="N362" s="246">
        <v>5000</v>
      </c>
      <c r="O362" s="246"/>
      <c r="P362" s="22"/>
      <c r="Q362" s="22"/>
      <c r="R362" s="22"/>
      <c r="S362" s="22">
        <f>T362</f>
        <v>5000</v>
      </c>
      <c r="T362" s="22">
        <v>5000</v>
      </c>
      <c r="U362" s="22"/>
      <c r="V362" s="22"/>
      <c r="W362" s="22"/>
      <c r="X362" s="22"/>
      <c r="Y362" s="48"/>
    </row>
    <row r="363" spans="1:25" s="5" customFormat="1" ht="52.5">
      <c r="A363" s="8"/>
      <c r="B363" s="9"/>
      <c r="C363" s="9"/>
      <c r="D363" s="35"/>
      <c r="E363" s="42" t="s">
        <v>326</v>
      </c>
      <c r="F363" s="90" t="s">
        <v>327</v>
      </c>
      <c r="G363" s="35">
        <f>H363</f>
        <v>10291.39</v>
      </c>
      <c r="H363" s="35">
        <v>10291.39</v>
      </c>
      <c r="I363" s="43"/>
      <c r="J363" s="35">
        <f>K363</f>
        <v>24877.1</v>
      </c>
      <c r="K363" s="35">
        <v>24877.1</v>
      </c>
      <c r="L363" s="43"/>
      <c r="M363" s="246">
        <f t="shared" si="101"/>
        <v>25374.6</v>
      </c>
      <c r="N363" s="246">
        <v>25374.6</v>
      </c>
      <c r="O363" s="246"/>
      <c r="P363" s="22">
        <f t="shared" si="102"/>
        <v>497.5</v>
      </c>
      <c r="Q363" s="22">
        <f t="shared" si="103"/>
        <v>497.5</v>
      </c>
      <c r="R363" s="22">
        <f>O363-O25016</f>
        <v>0</v>
      </c>
      <c r="S363" s="22">
        <f>T363</f>
        <v>26389.599999999999</v>
      </c>
      <c r="T363" s="22">
        <v>26389.599999999999</v>
      </c>
      <c r="U363" s="22"/>
      <c r="V363" s="22">
        <f>W363</f>
        <v>27973</v>
      </c>
      <c r="W363" s="198">
        <v>27973</v>
      </c>
      <c r="X363" s="22"/>
      <c r="Y363" s="204" t="s">
        <v>533</v>
      </c>
    </row>
    <row r="364" spans="1:25" s="5" customFormat="1" ht="21">
      <c r="A364" s="8"/>
      <c r="B364" s="9"/>
      <c r="C364" s="9"/>
      <c r="D364" s="35"/>
      <c r="E364" s="96" t="s">
        <v>444</v>
      </c>
      <c r="F364" s="97" t="s">
        <v>328</v>
      </c>
      <c r="G364" s="35">
        <f>H364</f>
        <v>0</v>
      </c>
      <c r="H364" s="35">
        <v>0</v>
      </c>
      <c r="I364" s="43"/>
      <c r="J364" s="35"/>
      <c r="K364" s="35"/>
      <c r="L364" s="43"/>
      <c r="M364" s="246"/>
      <c r="N364" s="246"/>
      <c r="O364" s="246"/>
      <c r="P364" s="22"/>
      <c r="Q364" s="22"/>
      <c r="R364" s="22"/>
      <c r="S364" s="22"/>
      <c r="T364" s="22"/>
      <c r="U364" s="22"/>
      <c r="V364" s="22"/>
      <c r="W364" s="198"/>
      <c r="X364" s="22"/>
      <c r="Y364" s="47"/>
    </row>
    <row r="365" spans="1:25" s="77" customFormat="1" ht="21">
      <c r="A365" s="298" t="s">
        <v>271</v>
      </c>
      <c r="B365" s="299" t="s">
        <v>266</v>
      </c>
      <c r="C365" s="299" t="s">
        <v>206</v>
      </c>
      <c r="D365" s="300" t="s">
        <v>171</v>
      </c>
      <c r="E365" s="292" t="s">
        <v>272</v>
      </c>
      <c r="F365" s="301"/>
      <c r="G365" s="302">
        <f>H365</f>
        <v>10291.39</v>
      </c>
      <c r="H365" s="302">
        <f>H367</f>
        <v>10291.39</v>
      </c>
      <c r="I365" s="302"/>
      <c r="J365" s="302">
        <f>K365</f>
        <v>12900</v>
      </c>
      <c r="K365" s="302">
        <f>K367</f>
        <v>12900</v>
      </c>
      <c r="L365" s="302"/>
      <c r="M365" s="295">
        <f t="shared" si="101"/>
        <v>17900</v>
      </c>
      <c r="N365" s="295">
        <f>N367</f>
        <v>17900</v>
      </c>
      <c r="O365" s="295"/>
      <c r="P365" s="296">
        <f t="shared" si="102"/>
        <v>5000</v>
      </c>
      <c r="Q365" s="296">
        <f t="shared" si="103"/>
        <v>5000</v>
      </c>
      <c r="R365" s="296">
        <f>O365-O25017</f>
        <v>0</v>
      </c>
      <c r="S365" s="296">
        <f>T365</f>
        <v>18700</v>
      </c>
      <c r="T365" s="296">
        <f>T367</f>
        <v>18700</v>
      </c>
      <c r="U365" s="296"/>
      <c r="V365" s="296">
        <f>W365</f>
        <v>26680</v>
      </c>
      <c r="W365" s="296">
        <f>W367</f>
        <v>26680</v>
      </c>
      <c r="X365" s="296"/>
      <c r="Y365" s="297"/>
    </row>
    <row r="366" spans="1:25" ht="12.75" customHeight="1">
      <c r="A366" s="17"/>
      <c r="B366" s="19"/>
      <c r="C366" s="19"/>
      <c r="D366" s="39"/>
      <c r="E366" s="40" t="s">
        <v>176</v>
      </c>
      <c r="F366" s="90"/>
      <c r="G366" s="39"/>
      <c r="H366" s="39"/>
      <c r="I366" s="39"/>
      <c r="J366" s="39"/>
      <c r="K366" s="39"/>
      <c r="L366" s="39"/>
      <c r="M366" s="246"/>
      <c r="N366" s="246"/>
      <c r="O366" s="246"/>
      <c r="P366" s="22"/>
      <c r="Q366" s="22"/>
      <c r="R366" s="22"/>
      <c r="S366" s="22"/>
      <c r="T366" s="22"/>
      <c r="U366" s="22"/>
      <c r="V366" s="22"/>
      <c r="W366" s="22"/>
      <c r="X366" s="22"/>
      <c r="Y366" s="48"/>
    </row>
    <row r="367" spans="1:25" s="74" customFormat="1" ht="24" customHeight="1">
      <c r="A367" s="133" t="s">
        <v>273</v>
      </c>
      <c r="B367" s="134" t="s">
        <v>266</v>
      </c>
      <c r="C367" s="134" t="s">
        <v>206</v>
      </c>
      <c r="D367" s="134" t="s">
        <v>174</v>
      </c>
      <c r="E367" s="140" t="s">
        <v>272</v>
      </c>
      <c r="F367" s="141"/>
      <c r="G367" s="137">
        <f>H367</f>
        <v>10291.39</v>
      </c>
      <c r="H367" s="137">
        <f>H369+H370+H371+H372+H373+H374</f>
        <v>10291.39</v>
      </c>
      <c r="I367" s="137"/>
      <c r="J367" s="137">
        <f>K367</f>
        <v>12900</v>
      </c>
      <c r="K367" s="137">
        <f>K369+K370+K371+K372+K373+K374</f>
        <v>12900</v>
      </c>
      <c r="L367" s="142"/>
      <c r="M367" s="245">
        <f t="shared" si="101"/>
        <v>17900</v>
      </c>
      <c r="N367" s="245">
        <f>N369+N370+N371+N372+N373+N374</f>
        <v>17900</v>
      </c>
      <c r="O367" s="245"/>
      <c r="P367" s="76">
        <f t="shared" si="102"/>
        <v>5000</v>
      </c>
      <c r="Q367" s="76">
        <f t="shared" si="103"/>
        <v>5000</v>
      </c>
      <c r="R367" s="76">
        <f>O367-O25019</f>
        <v>0</v>
      </c>
      <c r="S367" s="76">
        <f>T367</f>
        <v>18700</v>
      </c>
      <c r="T367" s="76">
        <f>T369+T370+T371+T372+T373+T374</f>
        <v>18700</v>
      </c>
      <c r="U367" s="76"/>
      <c r="V367" s="76">
        <f>W367</f>
        <v>26680</v>
      </c>
      <c r="W367" s="76">
        <f>W369+W370+W371+W372+W373+W374</f>
        <v>26680</v>
      </c>
      <c r="X367" s="76"/>
      <c r="Y367" s="143"/>
    </row>
    <row r="368" spans="1:25" ht="12.75" customHeight="1">
      <c r="A368" s="17"/>
      <c r="B368" s="19"/>
      <c r="C368" s="19"/>
      <c r="D368" s="39"/>
      <c r="E368" s="40" t="s">
        <v>4</v>
      </c>
      <c r="F368" s="90"/>
      <c r="G368" s="39"/>
      <c r="H368" s="39"/>
      <c r="I368" s="39"/>
      <c r="J368" s="39"/>
      <c r="K368" s="39"/>
      <c r="L368" s="39"/>
      <c r="M368" s="246"/>
      <c r="N368" s="246"/>
      <c r="O368" s="246"/>
      <c r="P368" s="22"/>
      <c r="Q368" s="22"/>
      <c r="R368" s="22"/>
      <c r="S368" s="22"/>
      <c r="T368" s="22"/>
      <c r="U368" s="22"/>
      <c r="V368" s="22"/>
      <c r="W368" s="22"/>
      <c r="X368" s="22"/>
      <c r="Y368" s="48"/>
    </row>
    <row r="369" spans="1:25" ht="12.75" customHeight="1">
      <c r="A369" s="17"/>
      <c r="B369" s="19"/>
      <c r="C369" s="19"/>
      <c r="D369" s="39"/>
      <c r="E369" s="40" t="s">
        <v>311</v>
      </c>
      <c r="F369" s="90" t="s">
        <v>312</v>
      </c>
      <c r="G369" s="39">
        <f t="shared" ref="G369:G374" si="104">H369</f>
        <v>0</v>
      </c>
      <c r="H369" s="32">
        <v>0</v>
      </c>
      <c r="I369" s="32"/>
      <c r="J369" s="52">
        <f t="shared" ref="J369:J375" si="105">K369</f>
        <v>0</v>
      </c>
      <c r="K369" s="52">
        <v>0</v>
      </c>
      <c r="L369" s="32"/>
      <c r="M369" s="246">
        <f t="shared" si="101"/>
        <v>0</v>
      </c>
      <c r="N369" s="246">
        <v>0</v>
      </c>
      <c r="O369" s="246"/>
      <c r="P369" s="22">
        <f t="shared" si="102"/>
        <v>0</v>
      </c>
      <c r="Q369" s="22">
        <f t="shared" si="103"/>
        <v>0</v>
      </c>
      <c r="R369" s="22">
        <f>O369-O25021</f>
        <v>0</v>
      </c>
      <c r="S369" s="22">
        <f t="shared" ref="S369:S375" si="106">T369</f>
        <v>0</v>
      </c>
      <c r="T369" s="22">
        <v>0</v>
      </c>
      <c r="U369" s="22"/>
      <c r="V369" s="22">
        <f t="shared" ref="V369:V375" si="107">W369</f>
        <v>1000</v>
      </c>
      <c r="W369" s="22">
        <v>1000</v>
      </c>
      <c r="X369" s="22"/>
      <c r="Y369" s="48"/>
    </row>
    <row r="370" spans="1:25" ht="12.75" customHeight="1">
      <c r="A370" s="17"/>
      <c r="B370" s="19"/>
      <c r="C370" s="19"/>
      <c r="D370" s="39"/>
      <c r="E370" s="85" t="s">
        <v>435</v>
      </c>
      <c r="F370" s="88" t="s">
        <v>315</v>
      </c>
      <c r="G370" s="39">
        <f t="shared" si="104"/>
        <v>417</v>
      </c>
      <c r="H370" s="32">
        <v>417</v>
      </c>
      <c r="I370" s="32"/>
      <c r="J370" s="52">
        <f t="shared" si="105"/>
        <v>900</v>
      </c>
      <c r="K370" s="52">
        <v>900</v>
      </c>
      <c r="L370" s="32"/>
      <c r="M370" s="246">
        <f t="shared" si="101"/>
        <v>900</v>
      </c>
      <c r="N370" s="246">
        <v>900</v>
      </c>
      <c r="O370" s="246"/>
      <c r="P370" s="22">
        <f t="shared" si="102"/>
        <v>0</v>
      </c>
      <c r="Q370" s="22">
        <f t="shared" si="103"/>
        <v>0</v>
      </c>
      <c r="R370" s="22">
        <f>O370-O25022</f>
        <v>0</v>
      </c>
      <c r="S370" s="22">
        <f t="shared" si="106"/>
        <v>1200</v>
      </c>
      <c r="T370" s="22">
        <v>1200</v>
      </c>
      <c r="U370" s="22"/>
      <c r="V370" s="22">
        <f t="shared" si="107"/>
        <v>1500</v>
      </c>
      <c r="W370" s="22">
        <v>1500</v>
      </c>
      <c r="X370" s="22"/>
      <c r="Y370" s="48"/>
    </row>
    <row r="371" spans="1:25" ht="24" customHeight="1">
      <c r="A371" s="17"/>
      <c r="B371" s="19"/>
      <c r="C371" s="19"/>
      <c r="D371" s="39"/>
      <c r="E371" s="86" t="s">
        <v>427</v>
      </c>
      <c r="F371" s="88" t="s">
        <v>317</v>
      </c>
      <c r="G371" s="35">
        <f t="shared" si="104"/>
        <v>857.76</v>
      </c>
      <c r="H371" s="10">
        <v>857.76</v>
      </c>
      <c r="I371" s="32"/>
      <c r="J371" s="52">
        <f t="shared" si="105"/>
        <v>1000</v>
      </c>
      <c r="K371" s="52">
        <v>1000</v>
      </c>
      <c r="L371" s="32"/>
      <c r="M371" s="246">
        <f t="shared" si="101"/>
        <v>1000</v>
      </c>
      <c r="N371" s="246">
        <v>1000</v>
      </c>
      <c r="O371" s="246"/>
      <c r="P371" s="22">
        <f t="shared" si="102"/>
        <v>0</v>
      </c>
      <c r="Q371" s="22">
        <f t="shared" si="103"/>
        <v>0</v>
      </c>
      <c r="R371" s="22">
        <f>O371-O25023</f>
        <v>0</v>
      </c>
      <c r="S371" s="22">
        <f t="shared" si="106"/>
        <v>1500</v>
      </c>
      <c r="T371" s="22">
        <v>1500</v>
      </c>
      <c r="U371" s="22"/>
      <c r="V371" s="22">
        <f t="shared" si="107"/>
        <v>2000</v>
      </c>
      <c r="W371" s="22">
        <v>2000</v>
      </c>
      <c r="X371" s="22"/>
      <c r="Y371" s="48"/>
    </row>
    <row r="372" spans="1:25" ht="12.75" customHeight="1">
      <c r="A372" s="17"/>
      <c r="B372" s="19"/>
      <c r="C372" s="19"/>
      <c r="D372" s="39"/>
      <c r="E372" s="96" t="s">
        <v>462</v>
      </c>
      <c r="F372" s="97" t="s">
        <v>321</v>
      </c>
      <c r="G372" s="39">
        <f t="shared" si="104"/>
        <v>0</v>
      </c>
      <c r="H372" s="32">
        <v>0</v>
      </c>
      <c r="I372" s="32"/>
      <c r="J372" s="52">
        <f t="shared" si="105"/>
        <v>0</v>
      </c>
      <c r="K372" s="52">
        <v>0</v>
      </c>
      <c r="L372" s="32"/>
      <c r="M372" s="246">
        <f t="shared" si="101"/>
        <v>0</v>
      </c>
      <c r="N372" s="246"/>
      <c r="O372" s="246"/>
      <c r="P372" s="22">
        <f t="shared" si="102"/>
        <v>0</v>
      </c>
      <c r="Q372" s="22">
        <f t="shared" si="103"/>
        <v>0</v>
      </c>
      <c r="R372" s="22">
        <f>O372-O25024</f>
        <v>0</v>
      </c>
      <c r="S372" s="22">
        <f t="shared" si="106"/>
        <v>0</v>
      </c>
      <c r="T372" s="22">
        <v>0</v>
      </c>
      <c r="U372" s="22"/>
      <c r="V372" s="22">
        <f t="shared" si="107"/>
        <v>980</v>
      </c>
      <c r="W372" s="22">
        <v>980</v>
      </c>
      <c r="X372" s="22"/>
      <c r="Y372" s="48"/>
    </row>
    <row r="373" spans="1:25" ht="12.75" customHeight="1">
      <c r="A373" s="17"/>
      <c r="B373" s="19"/>
      <c r="C373" s="19"/>
      <c r="D373" s="39"/>
      <c r="E373" s="96" t="s">
        <v>457</v>
      </c>
      <c r="F373" s="97" t="s">
        <v>325</v>
      </c>
      <c r="G373" s="214">
        <f t="shared" si="104"/>
        <v>936.03</v>
      </c>
      <c r="H373" s="32">
        <v>936.03</v>
      </c>
      <c r="I373" s="32"/>
      <c r="J373" s="52">
        <f t="shared" si="105"/>
        <v>1000</v>
      </c>
      <c r="K373" s="52">
        <v>1000</v>
      </c>
      <c r="L373" s="32"/>
      <c r="M373" s="246">
        <f>N373</f>
        <v>1000</v>
      </c>
      <c r="N373" s="246">
        <v>1000</v>
      </c>
      <c r="O373" s="246"/>
      <c r="P373" s="22">
        <f t="shared" si="102"/>
        <v>0</v>
      </c>
      <c r="Q373" s="22"/>
      <c r="R373" s="22"/>
      <c r="S373" s="22">
        <f t="shared" si="106"/>
        <v>1000</v>
      </c>
      <c r="T373" s="22">
        <v>1000</v>
      </c>
      <c r="U373" s="22"/>
      <c r="V373" s="22">
        <f t="shared" si="107"/>
        <v>1200</v>
      </c>
      <c r="W373" s="22">
        <v>1200</v>
      </c>
      <c r="X373" s="22"/>
      <c r="Y373" s="48"/>
    </row>
    <row r="374" spans="1:25" s="5" customFormat="1" ht="12.75" customHeight="1">
      <c r="A374" s="8"/>
      <c r="B374" s="9"/>
      <c r="C374" s="9"/>
      <c r="D374" s="35"/>
      <c r="E374" s="42" t="s">
        <v>330</v>
      </c>
      <c r="F374" s="88" t="s">
        <v>331</v>
      </c>
      <c r="G374" s="39">
        <f t="shared" si="104"/>
        <v>8080.6</v>
      </c>
      <c r="H374" s="35">
        <v>8080.6</v>
      </c>
      <c r="I374" s="43"/>
      <c r="J374" s="35">
        <f t="shared" si="105"/>
        <v>10000</v>
      </c>
      <c r="K374" s="50">
        <v>10000</v>
      </c>
      <c r="L374" s="43"/>
      <c r="M374" s="246">
        <f t="shared" si="101"/>
        <v>15000</v>
      </c>
      <c r="N374" s="246">
        <v>15000</v>
      </c>
      <c r="O374" s="246"/>
      <c r="P374" s="22">
        <f t="shared" si="102"/>
        <v>5000</v>
      </c>
      <c r="Q374" s="22">
        <f t="shared" si="103"/>
        <v>5000</v>
      </c>
      <c r="R374" s="22">
        <f>O374-O25025</f>
        <v>0</v>
      </c>
      <c r="S374" s="22">
        <f t="shared" si="106"/>
        <v>15000</v>
      </c>
      <c r="T374" s="22">
        <v>15000</v>
      </c>
      <c r="U374" s="22"/>
      <c r="V374" s="22">
        <f t="shared" si="107"/>
        <v>20000</v>
      </c>
      <c r="W374" s="22">
        <v>20000</v>
      </c>
      <c r="X374" s="22"/>
      <c r="Y374" s="47"/>
    </row>
    <row r="375" spans="1:25" s="77" customFormat="1" ht="21">
      <c r="A375" s="311" t="s">
        <v>274</v>
      </c>
      <c r="B375" s="312" t="s">
        <v>275</v>
      </c>
      <c r="C375" s="312" t="s">
        <v>171</v>
      </c>
      <c r="D375" s="313" t="s">
        <v>171</v>
      </c>
      <c r="E375" s="314" t="s">
        <v>276</v>
      </c>
      <c r="F375" s="315"/>
      <c r="G375" s="316"/>
      <c r="H375" s="316">
        <f>H377</f>
        <v>418200</v>
      </c>
      <c r="I375" s="316"/>
      <c r="J375" s="316">
        <f t="shared" si="105"/>
        <v>758000</v>
      </c>
      <c r="K375" s="316">
        <f>K377</f>
        <v>758000</v>
      </c>
      <c r="L375" s="316"/>
      <c r="M375" s="277">
        <f t="shared" si="101"/>
        <v>844452.4</v>
      </c>
      <c r="N375" s="277">
        <f>N377</f>
        <v>844452.4</v>
      </c>
      <c r="O375" s="277"/>
      <c r="P375" s="360">
        <f t="shared" si="102"/>
        <v>86452.400000000023</v>
      </c>
      <c r="Q375" s="360">
        <f t="shared" si="103"/>
        <v>86452.400000000023</v>
      </c>
      <c r="R375" s="360">
        <f>O375-O25026</f>
        <v>0</v>
      </c>
      <c r="S375" s="279">
        <f t="shared" si="106"/>
        <v>888789.44800000009</v>
      </c>
      <c r="T375" s="279">
        <f>T377</f>
        <v>888789.44800000009</v>
      </c>
      <c r="U375" s="279"/>
      <c r="V375" s="279">
        <f t="shared" si="107"/>
        <v>915894.83400000003</v>
      </c>
      <c r="W375" s="279">
        <f>W377</f>
        <v>915894.83400000003</v>
      </c>
      <c r="X375" s="279"/>
      <c r="Y375" s="303"/>
    </row>
    <row r="376" spans="1:25" ht="16.5" customHeight="1">
      <c r="A376" s="17"/>
      <c r="B376" s="19"/>
      <c r="C376" s="19"/>
      <c r="D376" s="39"/>
      <c r="E376" s="42" t="s">
        <v>4</v>
      </c>
      <c r="F376" s="90"/>
      <c r="G376" s="39"/>
      <c r="H376" s="39"/>
      <c r="I376" s="39"/>
      <c r="J376" s="39"/>
      <c r="K376" s="39"/>
      <c r="L376" s="39"/>
      <c r="M376" s="246"/>
      <c r="N376" s="246"/>
      <c r="O376" s="246"/>
      <c r="P376" s="22"/>
      <c r="Q376" s="22"/>
      <c r="R376" s="22"/>
      <c r="S376" s="22"/>
      <c r="T376" s="22"/>
      <c r="U376" s="22"/>
      <c r="V376" s="22"/>
      <c r="W376" s="22"/>
      <c r="X376" s="22"/>
      <c r="Y376" s="48"/>
    </row>
    <row r="377" spans="1:25" s="77" customFormat="1" ht="21">
      <c r="A377" s="145" t="s">
        <v>277</v>
      </c>
      <c r="B377" s="75" t="s">
        <v>275</v>
      </c>
      <c r="C377" s="75" t="s">
        <v>174</v>
      </c>
      <c r="D377" s="137" t="s">
        <v>171</v>
      </c>
      <c r="E377" s="144" t="s">
        <v>278</v>
      </c>
      <c r="F377" s="146"/>
      <c r="G377" s="147"/>
      <c r="H377" s="147">
        <f>H379</f>
        <v>418200</v>
      </c>
      <c r="I377" s="147"/>
      <c r="J377" s="147">
        <f>K377</f>
        <v>758000</v>
      </c>
      <c r="K377" s="147">
        <f>K379</f>
        <v>758000</v>
      </c>
      <c r="L377" s="147"/>
      <c r="M377" s="245">
        <f t="shared" si="101"/>
        <v>844452.4</v>
      </c>
      <c r="N377" s="245">
        <f>N379</f>
        <v>844452.4</v>
      </c>
      <c r="O377" s="245"/>
      <c r="P377" s="22">
        <f t="shared" si="102"/>
        <v>86452.400000000023</v>
      </c>
      <c r="Q377" s="22">
        <f t="shared" si="103"/>
        <v>86452.400000000023</v>
      </c>
      <c r="R377" s="22">
        <f>O377-O25028</f>
        <v>0</v>
      </c>
      <c r="S377" s="76">
        <f>T377</f>
        <v>888789.44800000009</v>
      </c>
      <c r="T377" s="76">
        <f>T379</f>
        <v>888789.44800000009</v>
      </c>
      <c r="U377" s="76"/>
      <c r="V377" s="76">
        <f>W377</f>
        <v>915894.83400000003</v>
      </c>
      <c r="W377" s="76">
        <f>W379</f>
        <v>915894.83400000003</v>
      </c>
      <c r="X377" s="76"/>
      <c r="Y377" s="138"/>
    </row>
    <row r="378" spans="1:25" ht="16.5" customHeight="1">
      <c r="A378" s="17"/>
      <c r="B378" s="19"/>
      <c r="C378" s="19"/>
      <c r="D378" s="39"/>
      <c r="E378" s="42" t="s">
        <v>176</v>
      </c>
      <c r="F378" s="90"/>
      <c r="G378" s="39"/>
      <c r="H378" s="39"/>
      <c r="I378" s="39"/>
      <c r="J378" s="39"/>
      <c r="K378" s="39"/>
      <c r="L378" s="39"/>
      <c r="M378" s="246"/>
      <c r="N378" s="246"/>
      <c r="O378" s="246"/>
      <c r="P378" s="22"/>
      <c r="Q378" s="22"/>
      <c r="R378" s="22"/>
      <c r="S378" s="22"/>
      <c r="T378" s="22"/>
      <c r="U378" s="22"/>
      <c r="V378" s="22"/>
      <c r="W378" s="22"/>
      <c r="X378" s="22"/>
      <c r="Y378" s="48"/>
    </row>
    <row r="379" spans="1:25" s="74" customFormat="1" ht="18.75" customHeight="1">
      <c r="A379" s="139" t="s">
        <v>279</v>
      </c>
      <c r="B379" s="126" t="s">
        <v>275</v>
      </c>
      <c r="C379" s="126" t="s">
        <v>174</v>
      </c>
      <c r="D379" s="126" t="s">
        <v>192</v>
      </c>
      <c r="E379" s="135" t="s">
        <v>280</v>
      </c>
      <c r="F379" s="141"/>
      <c r="G379" s="142"/>
      <c r="H379" s="142">
        <f>H381</f>
        <v>418200</v>
      </c>
      <c r="I379" s="142"/>
      <c r="J379" s="137">
        <f>K379</f>
        <v>758000</v>
      </c>
      <c r="K379" s="137">
        <f>K381</f>
        <v>758000</v>
      </c>
      <c r="L379" s="142"/>
      <c r="M379" s="245">
        <f t="shared" si="101"/>
        <v>844452.4</v>
      </c>
      <c r="N379" s="245">
        <f>N381</f>
        <v>844452.4</v>
      </c>
      <c r="O379" s="245"/>
      <c r="P379" s="22">
        <f>M379-J379</f>
        <v>86452.400000000023</v>
      </c>
      <c r="Q379" s="22">
        <f>N379-K379</f>
        <v>86452.400000000023</v>
      </c>
      <c r="R379" s="22">
        <f>O379-O25030</f>
        <v>0</v>
      </c>
      <c r="S379" s="76">
        <f>T379</f>
        <v>888789.44800000009</v>
      </c>
      <c r="T379" s="76">
        <f>T381</f>
        <v>888789.44800000009</v>
      </c>
      <c r="U379" s="76"/>
      <c r="V379" s="76">
        <f>W379</f>
        <v>915894.83400000003</v>
      </c>
      <c r="W379" s="76">
        <f>W381</f>
        <v>915894.83400000003</v>
      </c>
      <c r="X379" s="76"/>
      <c r="Y379" s="143"/>
    </row>
    <row r="380" spans="1:25" ht="13.5" customHeight="1">
      <c r="A380" s="17"/>
      <c r="B380" s="19"/>
      <c r="C380" s="19"/>
      <c r="D380" s="39"/>
      <c r="E380" s="42" t="s">
        <v>4</v>
      </c>
      <c r="F380" s="90"/>
      <c r="G380" s="39"/>
      <c r="H380" s="39"/>
      <c r="I380" s="39"/>
      <c r="J380" s="35"/>
      <c r="K380" s="35"/>
      <c r="L380" s="39"/>
      <c r="M380" s="246"/>
      <c r="N380" s="246"/>
      <c r="O380" s="246"/>
      <c r="P380" s="22"/>
      <c r="Q380" s="22"/>
      <c r="R380" s="22"/>
      <c r="S380" s="22"/>
      <c r="T380" s="22"/>
      <c r="U380" s="22"/>
      <c r="V380" s="22"/>
      <c r="W380" s="22"/>
      <c r="X380" s="22"/>
      <c r="Y380" s="48"/>
    </row>
    <row r="381" spans="1:25" ht="18.75" customHeight="1">
      <c r="A381" s="17"/>
      <c r="B381" s="19"/>
      <c r="C381" s="19"/>
      <c r="D381" s="39"/>
      <c r="E381" s="42" t="s">
        <v>335</v>
      </c>
      <c r="F381" s="90" t="s">
        <v>336</v>
      </c>
      <c r="G381" s="39"/>
      <c r="H381" s="119">
        <f>H382</f>
        <v>418200</v>
      </c>
      <c r="I381" s="39"/>
      <c r="J381" s="35">
        <f>K381</f>
        <v>758000</v>
      </c>
      <c r="K381" s="35">
        <v>758000</v>
      </c>
      <c r="L381" s="39"/>
      <c r="M381" s="246">
        <f t="shared" si="101"/>
        <v>844452.4</v>
      </c>
      <c r="N381" s="270">
        <v>844452.4</v>
      </c>
      <c r="O381" s="246"/>
      <c r="P381" s="22">
        <f>M381-J381</f>
        <v>86452.400000000023</v>
      </c>
      <c r="Q381" s="22">
        <f>N381-K381</f>
        <v>86452.400000000023</v>
      </c>
      <c r="R381" s="22">
        <f>O381-O25032</f>
        <v>0</v>
      </c>
      <c r="S381" s="22">
        <f>T381</f>
        <v>888789.44800000009</v>
      </c>
      <c r="T381" s="22">
        <v>888789.44800000009</v>
      </c>
      <c r="U381" s="22"/>
      <c r="V381" s="22">
        <f>W381</f>
        <v>915894.83400000003</v>
      </c>
      <c r="W381" s="22">
        <v>915894.83400000003</v>
      </c>
      <c r="X381" s="22"/>
      <c r="Y381" s="48"/>
    </row>
    <row r="382" spans="1:25" ht="19.5" customHeight="1" thickBot="1">
      <c r="A382" s="23"/>
      <c r="B382" s="24"/>
      <c r="C382" s="24"/>
      <c r="D382" s="44"/>
      <c r="E382" s="206" t="s">
        <v>392</v>
      </c>
      <c r="F382" s="91" t="s">
        <v>282</v>
      </c>
      <c r="G382" s="121">
        <f>H382</f>
        <v>418200</v>
      </c>
      <c r="H382" s="122">
        <v>418200</v>
      </c>
      <c r="I382" s="34"/>
      <c r="J382" s="34"/>
      <c r="K382" s="34"/>
      <c r="L382" s="34"/>
      <c r="M382" s="246">
        <f>O382</f>
        <v>0</v>
      </c>
      <c r="N382" s="253"/>
      <c r="O382" s="253">
        <v>0</v>
      </c>
      <c r="P382" s="22">
        <f>M382-J382</f>
        <v>0</v>
      </c>
      <c r="Q382" s="22">
        <f>N382-K382</f>
        <v>0</v>
      </c>
      <c r="R382" s="22">
        <f>O382-O25033</f>
        <v>0</v>
      </c>
      <c r="S382" s="38"/>
      <c r="T382" s="38"/>
      <c r="U382" s="38"/>
      <c r="V382" s="38"/>
      <c r="W382" s="38"/>
      <c r="X382" s="38"/>
      <c r="Y382" s="49"/>
    </row>
  </sheetData>
  <mergeCells count="43">
    <mergeCell ref="Y152:Y158"/>
    <mergeCell ref="M3:M4"/>
    <mergeCell ref="N3:O3"/>
    <mergeCell ref="S3:S4"/>
    <mergeCell ref="T3:U3"/>
    <mergeCell ref="V3:V4"/>
    <mergeCell ref="Q3:R3"/>
    <mergeCell ref="Y3:Y4"/>
    <mergeCell ref="Y82:Y89"/>
    <mergeCell ref="Y98:Y102"/>
    <mergeCell ref="F2:F4"/>
    <mergeCell ref="W3:X3"/>
    <mergeCell ref="A1:X1"/>
    <mergeCell ref="E2:E4"/>
    <mergeCell ref="A2:A4"/>
    <mergeCell ref="B2:B4"/>
    <mergeCell ref="C2:C4"/>
    <mergeCell ref="D2:D4"/>
    <mergeCell ref="P2:R2"/>
    <mergeCell ref="P3:P4"/>
    <mergeCell ref="G2:I2"/>
    <mergeCell ref="J2:L2"/>
    <mergeCell ref="G3:G4"/>
    <mergeCell ref="H3:I3"/>
    <mergeCell ref="J3:J4"/>
    <mergeCell ref="K3:L3"/>
    <mergeCell ref="M2:O2"/>
    <mergeCell ref="S2:U2"/>
    <mergeCell ref="V2:X2"/>
    <mergeCell ref="Y116:Y119"/>
    <mergeCell ref="Y136:Y140"/>
    <mergeCell ref="Y142:Y144"/>
    <mergeCell ref="Y9:Y13"/>
    <mergeCell ref="Y41:Y44"/>
    <mergeCell ref="Y54:Y58"/>
    <mergeCell ref="Y75:Y77"/>
    <mergeCell ref="Y310:Y313"/>
    <mergeCell ref="Y331:Y347"/>
    <mergeCell ref="Y165:Y171"/>
    <mergeCell ref="Y173:Y176"/>
    <mergeCell ref="Y197:Y201"/>
    <mergeCell ref="Y259:Y273"/>
    <mergeCell ref="Y239:Y244"/>
  </mergeCells>
  <pageMargins left="0.19685039370078741" right="0.19685039370078741" top="0.19685039370078741" bottom="0.19685039370078741" header="0.19685039370078741" footer="0.19685039370078741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</vt:lpstr>
      <vt:lpstr>3</vt:lpstr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Hetum Hamamchyan</dc:creator>
  <cp:lastModifiedBy>user</cp:lastModifiedBy>
  <cp:lastPrinted>2024-07-24T05:29:04Z</cp:lastPrinted>
  <dcterms:created xsi:type="dcterms:W3CDTF">2022-06-16T10:33:45Z</dcterms:created>
  <dcterms:modified xsi:type="dcterms:W3CDTF">2024-08-16T12:59:10Z</dcterms:modified>
</cp:coreProperties>
</file>