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00" windowHeight="9735"/>
  </bookViews>
  <sheets>
    <sheet name="2" sheetId="1" r:id="rId1"/>
    <sheet name="7" sheetId="7" r:id="rId2"/>
    <sheet name="8" sheetId="8" r:id="rId3"/>
  </sheets>
  <calcPr calcId="152511"/>
</workbook>
</file>

<file path=xl/calcChain.xml><?xml version="1.0" encoding="utf-8"?>
<calcChain xmlns="http://schemas.openxmlformats.org/spreadsheetml/2006/main">
  <c r="J8" i="7" l="1"/>
  <c r="G8" i="1"/>
  <c r="O12" i="8"/>
  <c r="N12" i="8"/>
  <c r="M12" i="8"/>
  <c r="K10" i="7"/>
  <c r="K8" i="7"/>
  <c r="N8" i="7"/>
  <c r="L14" i="7"/>
  <c r="K14" i="7"/>
  <c r="K15" i="7"/>
  <c r="O217" i="8"/>
  <c r="M224" i="8"/>
  <c r="O104" i="8"/>
  <c r="M107" i="8"/>
  <c r="W322" i="8"/>
  <c r="V327" i="8"/>
  <c r="V328" i="8"/>
  <c r="V326" i="8"/>
  <c r="V325" i="8"/>
  <c r="W260" i="8"/>
  <c r="V268" i="8"/>
  <c r="W242" i="8"/>
  <c r="V244" i="8"/>
  <c r="W188" i="8"/>
  <c r="V176" i="8"/>
  <c r="W176" i="8"/>
  <c r="V178" i="8"/>
  <c r="W178" i="8"/>
  <c r="V181" i="8"/>
  <c r="V180" i="8"/>
  <c r="W104" i="8"/>
  <c r="V106" i="8"/>
  <c r="W96" i="8"/>
  <c r="W95" i="8"/>
  <c r="V99" i="8"/>
  <c r="N242" i="8"/>
  <c r="M244" i="8"/>
  <c r="N104" i="8"/>
  <c r="M106" i="8"/>
  <c r="T54" i="1"/>
  <c r="Q54" i="1"/>
  <c r="O12" i="1"/>
  <c r="J59" i="1"/>
  <c r="E10" i="1"/>
  <c r="N16" i="1"/>
  <c r="X139" i="8"/>
  <c r="X38" i="8"/>
  <c r="X9" i="8"/>
  <c r="X53" i="8"/>
  <c r="U10" i="7"/>
  <c r="U8" i="7"/>
  <c r="S8" i="7"/>
  <c r="R14" i="7"/>
  <c r="Q10" i="7"/>
  <c r="Q8" i="7"/>
  <c r="P8" i="7"/>
  <c r="L19" i="7"/>
  <c r="J19" i="7"/>
  <c r="L10" i="7"/>
  <c r="G8" i="7"/>
  <c r="H8" i="7"/>
  <c r="I8" i="7"/>
  <c r="G10" i="7"/>
  <c r="H10" i="7"/>
  <c r="I10" i="7"/>
  <c r="G12" i="7"/>
  <c r="H12" i="7"/>
  <c r="I12" i="7"/>
  <c r="H14" i="7"/>
  <c r="I14" i="7"/>
  <c r="I19" i="7"/>
  <c r="G19" i="7"/>
  <c r="G22" i="7"/>
  <c r="G21" i="7"/>
  <c r="G15" i="7"/>
  <c r="H15" i="7"/>
  <c r="G18" i="7"/>
  <c r="G17" i="7"/>
  <c r="P54" i="1"/>
  <c r="N15" i="8"/>
  <c r="N13" i="8"/>
  <c r="X250" i="8"/>
  <c r="X252" i="8"/>
  <c r="X258" i="8"/>
  <c r="X260" i="8"/>
  <c r="V270" i="8"/>
  <c r="V256" i="8"/>
  <c r="X197" i="8"/>
  <c r="X195" i="8"/>
  <c r="X199" i="8"/>
  <c r="V202" i="8"/>
  <c r="X104" i="8"/>
  <c r="V107" i="8"/>
  <c r="T322" i="8"/>
  <c r="S328" i="8"/>
  <c r="S302" i="8"/>
  <c r="U301" i="8"/>
  <c r="U252" i="8"/>
  <c r="U250" i="8"/>
  <c r="S256" i="8"/>
  <c r="S246" i="8"/>
  <c r="U246" i="8"/>
  <c r="U240" i="8"/>
  <c r="S247" i="8"/>
  <c r="S224" i="8"/>
  <c r="S203" i="8"/>
  <c r="S202" i="8"/>
  <c r="U145" i="8"/>
  <c r="U143" i="8"/>
  <c r="U141" i="8"/>
  <c r="S150" i="8"/>
  <c r="U104" i="8"/>
  <c r="S104" i="8"/>
  <c r="S108" i="8"/>
  <c r="O250" i="8"/>
  <c r="R250" i="8"/>
  <c r="M257" i="8"/>
  <c r="P257" i="8"/>
  <c r="M256" i="8"/>
  <c r="N322" i="8"/>
  <c r="M328" i="8"/>
  <c r="O53" i="8"/>
  <c r="R53" i="8"/>
  <c r="N157" i="8"/>
  <c r="N155" i="8"/>
  <c r="M158" i="8"/>
  <c r="M173" i="8"/>
  <c r="M171" i="8"/>
  <c r="O226" i="8"/>
  <c r="O215" i="8"/>
  <c r="M229" i="8"/>
  <c r="M227" i="8"/>
  <c r="M228" i="8"/>
  <c r="M108" i="8"/>
  <c r="N96" i="8"/>
  <c r="M100" i="8"/>
  <c r="O279" i="8"/>
  <c r="O277" i="8"/>
  <c r="M287" i="8"/>
  <c r="M284" i="8"/>
  <c r="S80" i="1"/>
  <c r="P85" i="1"/>
  <c r="J85" i="1"/>
  <c r="M85" i="1"/>
  <c r="P80" i="1"/>
  <c r="K74" i="1"/>
  <c r="K72" i="1"/>
  <c r="K12" i="1"/>
  <c r="J80" i="1"/>
  <c r="M80" i="1"/>
  <c r="K17" i="1"/>
  <c r="H217" i="8"/>
  <c r="H15" i="8"/>
  <c r="H13" i="8"/>
  <c r="H11" i="8"/>
  <c r="H9" i="8"/>
  <c r="G9" i="8"/>
  <c r="I15" i="8"/>
  <c r="H53" i="8"/>
  <c r="I53" i="8"/>
  <c r="H74" i="8"/>
  <c r="H72" i="8"/>
  <c r="G72" i="8"/>
  <c r="H85" i="8"/>
  <c r="H83" i="8"/>
  <c r="H81" i="8"/>
  <c r="H79" i="8"/>
  <c r="I85" i="8"/>
  <c r="G85" i="8"/>
  <c r="H96" i="8"/>
  <c r="I115" i="8"/>
  <c r="G115" i="8"/>
  <c r="H145" i="8"/>
  <c r="H143" i="8"/>
  <c r="I145" i="8"/>
  <c r="I157" i="8"/>
  <c r="I155" i="8"/>
  <c r="G155" i="8"/>
  <c r="H165" i="8"/>
  <c r="H163" i="8"/>
  <c r="H161" i="8"/>
  <c r="I165" i="8"/>
  <c r="G165" i="8"/>
  <c r="G163" i="8"/>
  <c r="G161" i="8"/>
  <c r="H234" i="8"/>
  <c r="I234" i="8"/>
  <c r="H242" i="8"/>
  <c r="G242" i="8"/>
  <c r="H240" i="8"/>
  <c r="G240" i="8"/>
  <c r="I246" i="8"/>
  <c r="G246" i="8"/>
  <c r="H252" i="8"/>
  <c r="H260" i="8"/>
  <c r="H258" i="8"/>
  <c r="I260" i="8"/>
  <c r="I258" i="8"/>
  <c r="G258" i="8"/>
  <c r="H279" i="8"/>
  <c r="I279" i="8"/>
  <c r="H297" i="8"/>
  <c r="G297" i="8"/>
  <c r="H295" i="8"/>
  <c r="H293" i="8"/>
  <c r="G293" i="8"/>
  <c r="H307" i="8"/>
  <c r="H305" i="8"/>
  <c r="G305" i="8"/>
  <c r="H322" i="8"/>
  <c r="H320" i="8"/>
  <c r="G320" i="8"/>
  <c r="G337" i="8"/>
  <c r="H336" i="8"/>
  <c r="H334" i="8"/>
  <c r="H332" i="8"/>
  <c r="H330" i="8"/>
  <c r="G328" i="8"/>
  <c r="H316" i="8"/>
  <c r="G319" i="8"/>
  <c r="G288" i="8"/>
  <c r="G270" i="8"/>
  <c r="G264" i="8"/>
  <c r="I252" i="8"/>
  <c r="I250" i="8"/>
  <c r="G256" i="8"/>
  <c r="G249" i="8"/>
  <c r="G244" i="8"/>
  <c r="G239" i="8"/>
  <c r="G236" i="8"/>
  <c r="I226" i="8"/>
  <c r="G226" i="8"/>
  <c r="G228" i="8"/>
  <c r="G227" i="8"/>
  <c r="I217" i="8"/>
  <c r="G224" i="8"/>
  <c r="I197" i="8"/>
  <c r="I195" i="8"/>
  <c r="G203" i="8"/>
  <c r="H188" i="8"/>
  <c r="G189" i="8"/>
  <c r="G173" i="8"/>
  <c r="G171" i="8"/>
  <c r="G149" i="8"/>
  <c r="G116" i="8"/>
  <c r="H104" i="8"/>
  <c r="G104" i="8"/>
  <c r="G106" i="8"/>
  <c r="G103" i="8"/>
  <c r="G102" i="8"/>
  <c r="G90" i="8"/>
  <c r="G66" i="8"/>
  <c r="G65" i="8"/>
  <c r="G63" i="8"/>
  <c r="G60" i="8"/>
  <c r="G37" i="8"/>
  <c r="G35" i="8"/>
  <c r="G28" i="8"/>
  <c r="L135" i="8"/>
  <c r="L133" i="8"/>
  <c r="L279" i="8"/>
  <c r="L277" i="8"/>
  <c r="L275" i="8"/>
  <c r="L273" i="8"/>
  <c r="J288" i="8"/>
  <c r="H93" i="1"/>
  <c r="E10" i="7"/>
  <c r="F10" i="7"/>
  <c r="F14" i="7"/>
  <c r="F19" i="7"/>
  <c r="E15" i="7"/>
  <c r="D15" i="7"/>
  <c r="E93" i="1"/>
  <c r="D80" i="1"/>
  <c r="E74" i="1"/>
  <c r="K12" i="7"/>
  <c r="L56" i="1"/>
  <c r="J56" i="1"/>
  <c r="M56" i="1"/>
  <c r="O145" i="8"/>
  <c r="R145" i="8"/>
  <c r="M149" i="8"/>
  <c r="W165" i="8"/>
  <c r="V167" i="8"/>
  <c r="T234" i="8"/>
  <c r="S22" i="7"/>
  <c r="U22" i="7"/>
  <c r="S21" i="7"/>
  <c r="S19" i="7"/>
  <c r="S18" i="7"/>
  <c r="T18" i="7"/>
  <c r="S15" i="7"/>
  <c r="T15" i="7"/>
  <c r="S14" i="7"/>
  <c r="T14" i="7"/>
  <c r="U14" i="7"/>
  <c r="T12" i="7"/>
  <c r="U12" i="7"/>
  <c r="S12" i="7"/>
  <c r="S10" i="7"/>
  <c r="T10" i="7"/>
  <c r="W334" i="8"/>
  <c r="W332" i="8"/>
  <c r="W330" i="8"/>
  <c r="V330" i="8"/>
  <c r="V336" i="8"/>
  <c r="W307" i="8"/>
  <c r="W305" i="8"/>
  <c r="V305" i="8"/>
  <c r="V218" i="8"/>
  <c r="V219" i="8"/>
  <c r="V220" i="8"/>
  <c r="V221" i="8"/>
  <c r="V222" i="8"/>
  <c r="V223" i="8"/>
  <c r="V329" i="8"/>
  <c r="V324" i="8"/>
  <c r="V322" i="8"/>
  <c r="W316" i="8"/>
  <c r="V318" i="8"/>
  <c r="V311" i="8"/>
  <c r="W297" i="8"/>
  <c r="X301" i="8"/>
  <c r="V301" i="8"/>
  <c r="V302" i="8"/>
  <c r="V300" i="8"/>
  <c r="V299" i="8"/>
  <c r="V298" i="8"/>
  <c r="W279" i="8"/>
  <c r="X279" i="8"/>
  <c r="X277" i="8"/>
  <c r="X275" i="8"/>
  <c r="V289" i="8"/>
  <c r="V286" i="8"/>
  <c r="V285" i="8"/>
  <c r="V284" i="8"/>
  <c r="V260" i="8"/>
  <c r="V258" i="8"/>
  <c r="V269" i="8"/>
  <c r="V262" i="8"/>
  <c r="V263" i="8"/>
  <c r="V264" i="8"/>
  <c r="V265" i="8"/>
  <c r="V266" i="8"/>
  <c r="V261" i="8"/>
  <c r="V267" i="8"/>
  <c r="V254" i="8"/>
  <c r="V255" i="8"/>
  <c r="V253" i="8"/>
  <c r="V245" i="8"/>
  <c r="W243" i="8"/>
  <c r="V243" i="8"/>
  <c r="X234" i="8"/>
  <c r="V238" i="8"/>
  <c r="V236" i="8"/>
  <c r="V237" i="8"/>
  <c r="W234" i="8"/>
  <c r="X226" i="8"/>
  <c r="X215" i="8"/>
  <c r="X213" i="8"/>
  <c r="V228" i="8"/>
  <c r="V227" i="8"/>
  <c r="W217" i="8"/>
  <c r="W199" i="8"/>
  <c r="V199" i="8"/>
  <c r="V200" i="8"/>
  <c r="X188" i="8"/>
  <c r="W186" i="8"/>
  <c r="W184" i="8"/>
  <c r="V192" i="8"/>
  <c r="V191" i="8"/>
  <c r="V190" i="8"/>
  <c r="V170" i="8"/>
  <c r="V166" i="8"/>
  <c r="W157" i="8"/>
  <c r="W155" i="8"/>
  <c r="V157" i="8"/>
  <c r="V158" i="8"/>
  <c r="W145" i="8"/>
  <c r="V145" i="8"/>
  <c r="V148" i="8"/>
  <c r="V147" i="8"/>
  <c r="V146" i="8"/>
  <c r="W113" i="8"/>
  <c r="X135" i="8"/>
  <c r="V135" i="8"/>
  <c r="V136" i="8"/>
  <c r="V137" i="8"/>
  <c r="V138" i="8"/>
  <c r="W129" i="8"/>
  <c r="V130" i="8"/>
  <c r="W121" i="8"/>
  <c r="V122" i="8"/>
  <c r="V123" i="8"/>
  <c r="V114" i="8"/>
  <c r="X115" i="8"/>
  <c r="X111" i="8"/>
  <c r="X109" i="8"/>
  <c r="V117" i="8"/>
  <c r="V98" i="8"/>
  <c r="V86" i="8"/>
  <c r="W85" i="8"/>
  <c r="V85" i="8"/>
  <c r="V87" i="8"/>
  <c r="V88" i="8"/>
  <c r="V77" i="8"/>
  <c r="V78" i="8"/>
  <c r="V76" i="8"/>
  <c r="W74" i="8"/>
  <c r="V74" i="8"/>
  <c r="V35" i="8"/>
  <c r="V36" i="8"/>
  <c r="V34" i="8"/>
  <c r="W15" i="8"/>
  <c r="V19" i="8"/>
  <c r="V20" i="8"/>
  <c r="V21" i="8"/>
  <c r="V22" i="8"/>
  <c r="V23" i="8"/>
  <c r="V24" i="8"/>
  <c r="V25" i="8"/>
  <c r="V26" i="8"/>
  <c r="V27" i="8"/>
  <c r="V29" i="8"/>
  <c r="V30" i="8"/>
  <c r="V31" i="8"/>
  <c r="V32" i="8"/>
  <c r="V33" i="8"/>
  <c r="W53" i="8"/>
  <c r="V53" i="8"/>
  <c r="V55" i="8"/>
  <c r="V56" i="8"/>
  <c r="V57" i="8"/>
  <c r="V58" i="8"/>
  <c r="V59" i="8"/>
  <c r="V61" i="8"/>
  <c r="V62" i="8"/>
  <c r="V64" i="8"/>
  <c r="V54" i="8"/>
  <c r="V68" i="8"/>
  <c r="V69" i="8"/>
  <c r="V70" i="8"/>
  <c r="V71" i="8"/>
  <c r="V67" i="8"/>
  <c r="T52" i="8"/>
  <c r="S52" i="8"/>
  <c r="T51" i="8"/>
  <c r="S51" i="8"/>
  <c r="T50" i="8"/>
  <c r="S50" i="8"/>
  <c r="T49" i="8"/>
  <c r="S49" i="8"/>
  <c r="T48" i="8"/>
  <c r="S48" i="8"/>
  <c r="T47" i="8"/>
  <c r="S47" i="8"/>
  <c r="T46" i="8"/>
  <c r="S46" i="8"/>
  <c r="T45" i="8"/>
  <c r="S45" i="8"/>
  <c r="T44" i="8"/>
  <c r="S44" i="8"/>
  <c r="W42" i="8"/>
  <c r="V44" i="8"/>
  <c r="V45" i="8"/>
  <c r="V46" i="8"/>
  <c r="V47" i="8"/>
  <c r="V48" i="8"/>
  <c r="V49" i="8"/>
  <c r="V50" i="8"/>
  <c r="V51" i="8"/>
  <c r="V52" i="8"/>
  <c r="V43" i="8"/>
  <c r="V18" i="8"/>
  <c r="V17" i="8"/>
  <c r="V16" i="8"/>
  <c r="M19" i="7"/>
  <c r="O19" i="7"/>
  <c r="M21" i="7"/>
  <c r="M22" i="7"/>
  <c r="M18" i="7"/>
  <c r="M15" i="7"/>
  <c r="P21" i="7"/>
  <c r="P22" i="7"/>
  <c r="P18" i="7"/>
  <c r="Q12" i="7"/>
  <c r="P12" i="7"/>
  <c r="R12" i="7"/>
  <c r="P10" i="7"/>
  <c r="R10" i="7"/>
  <c r="T334" i="8"/>
  <c r="T332" i="8"/>
  <c r="T330" i="8"/>
  <c r="S330" i="8"/>
  <c r="S336" i="8"/>
  <c r="U260" i="8"/>
  <c r="T242" i="8"/>
  <c r="T240" i="8"/>
  <c r="S240" i="8"/>
  <c r="S245" i="8"/>
  <c r="S205" i="8"/>
  <c r="S206" i="8"/>
  <c r="S207" i="8"/>
  <c r="S208" i="8"/>
  <c r="S209" i="8"/>
  <c r="S210" i="8"/>
  <c r="S204" i="8"/>
  <c r="T199" i="8"/>
  <c r="S322" i="8"/>
  <c r="S326" i="8"/>
  <c r="S327" i="8"/>
  <c r="S325" i="8"/>
  <c r="S324" i="8"/>
  <c r="S329" i="8"/>
  <c r="S318" i="8"/>
  <c r="T307" i="8"/>
  <c r="S307" i="8"/>
  <c r="T305" i="8"/>
  <c r="S305" i="8"/>
  <c r="S310" i="8"/>
  <c r="S309" i="8"/>
  <c r="S311" i="8"/>
  <c r="S291" i="8"/>
  <c r="S292" i="8"/>
  <c r="S290" i="8"/>
  <c r="S303" i="8"/>
  <c r="S304" i="8"/>
  <c r="S299" i="8"/>
  <c r="S300" i="8"/>
  <c r="U279" i="8"/>
  <c r="U277" i="8"/>
  <c r="U275" i="8"/>
  <c r="S288" i="8"/>
  <c r="T297" i="8"/>
  <c r="S285" i="8"/>
  <c r="S286" i="8"/>
  <c r="S289" i="8"/>
  <c r="S270" i="8"/>
  <c r="T260" i="8"/>
  <c r="T258" i="8"/>
  <c r="S272" i="8"/>
  <c r="S271" i="8"/>
  <c r="S269" i="8"/>
  <c r="S268" i="8"/>
  <c r="S266" i="8"/>
  <c r="S265" i="8"/>
  <c r="S264" i="8"/>
  <c r="S263" i="8"/>
  <c r="S262" i="8"/>
  <c r="S261" i="8"/>
  <c r="S267" i="8"/>
  <c r="T252" i="8"/>
  <c r="S254" i="8"/>
  <c r="S255" i="8"/>
  <c r="S253" i="8"/>
  <c r="S238" i="8"/>
  <c r="S235" i="8"/>
  <c r="S236" i="8"/>
  <c r="S237" i="8"/>
  <c r="S243" i="8"/>
  <c r="U234" i="8"/>
  <c r="S234" i="8"/>
  <c r="S232" i="8"/>
  <c r="U232" i="8"/>
  <c r="U230" i="8"/>
  <c r="T217" i="8"/>
  <c r="S217" i="8"/>
  <c r="S218" i="8"/>
  <c r="S219" i="8"/>
  <c r="S220" i="8"/>
  <c r="S221" i="8"/>
  <c r="S222" i="8"/>
  <c r="S223" i="8"/>
  <c r="U226" i="8"/>
  <c r="U215" i="8"/>
  <c r="U213" i="8"/>
  <c r="S213" i="8"/>
  <c r="S228" i="8"/>
  <c r="S227" i="8"/>
  <c r="S201" i="8"/>
  <c r="S200" i="8"/>
  <c r="T188" i="8"/>
  <c r="U188" i="8"/>
  <c r="U186" i="8"/>
  <c r="U184" i="8"/>
  <c r="U174" i="8"/>
  <c r="S193" i="8"/>
  <c r="S190" i="8"/>
  <c r="S192" i="8"/>
  <c r="S191" i="8"/>
  <c r="S167" i="8"/>
  <c r="S168" i="8"/>
  <c r="S169" i="8"/>
  <c r="T165" i="8"/>
  <c r="S165" i="8"/>
  <c r="S166" i="8"/>
  <c r="T155" i="8"/>
  <c r="T153" i="8"/>
  <c r="S158" i="8"/>
  <c r="S122" i="8"/>
  <c r="T121" i="8"/>
  <c r="S147" i="8"/>
  <c r="S148" i="8"/>
  <c r="U135" i="8"/>
  <c r="S136" i="8"/>
  <c r="S137" i="8"/>
  <c r="S138" i="8"/>
  <c r="T129" i="8"/>
  <c r="S130" i="8"/>
  <c r="U119" i="8"/>
  <c r="S123" i="8"/>
  <c r="S124" i="8"/>
  <c r="T113" i="8"/>
  <c r="T111" i="8"/>
  <c r="U115" i="8"/>
  <c r="S115" i="8"/>
  <c r="S117" i="8"/>
  <c r="S114" i="8"/>
  <c r="S113" i="8"/>
  <c r="N279" i="8"/>
  <c r="N277" i="8"/>
  <c r="N275" i="8"/>
  <c r="T96" i="8"/>
  <c r="S99" i="8"/>
  <c r="S98" i="8"/>
  <c r="S102" i="8"/>
  <c r="S106" i="8"/>
  <c r="T85" i="8"/>
  <c r="U85" i="8"/>
  <c r="U83" i="8"/>
  <c r="U81" i="8"/>
  <c r="U79" i="8"/>
  <c r="S87" i="8"/>
  <c r="S88" i="8"/>
  <c r="T74" i="8"/>
  <c r="S74" i="8"/>
  <c r="U53" i="8"/>
  <c r="U38" i="8"/>
  <c r="U9" i="8"/>
  <c r="T53" i="8"/>
  <c r="T42" i="8"/>
  <c r="T40" i="8"/>
  <c r="S40" i="8"/>
  <c r="S77" i="8"/>
  <c r="S78" i="8"/>
  <c r="S76" i="8"/>
  <c r="S70" i="8"/>
  <c r="S71" i="8"/>
  <c r="S69" i="8"/>
  <c r="S68" i="8"/>
  <c r="S54" i="8"/>
  <c r="S55" i="8"/>
  <c r="S56" i="8"/>
  <c r="S57" i="8"/>
  <c r="S58" i="8"/>
  <c r="S59" i="8"/>
  <c r="S61" i="8"/>
  <c r="S62" i="8"/>
  <c r="S64" i="8"/>
  <c r="S67" i="8"/>
  <c r="S43" i="8"/>
  <c r="S17" i="8"/>
  <c r="S18" i="8"/>
  <c r="S19" i="8"/>
  <c r="S20" i="8"/>
  <c r="S21" i="8"/>
  <c r="S22" i="8"/>
  <c r="S23" i="8"/>
  <c r="S24" i="8"/>
  <c r="S25" i="8"/>
  <c r="S26" i="8"/>
  <c r="S27" i="8"/>
  <c r="S29" i="8"/>
  <c r="S30" i="8"/>
  <c r="S31" i="8"/>
  <c r="S32" i="8"/>
  <c r="S33" i="8"/>
  <c r="S34" i="8"/>
  <c r="S35" i="8"/>
  <c r="S36" i="8"/>
  <c r="T15" i="8"/>
  <c r="Q159" i="8"/>
  <c r="R159" i="8"/>
  <c r="Q160" i="8"/>
  <c r="R160" i="8"/>
  <c r="Q167" i="8"/>
  <c r="R167" i="8"/>
  <c r="Q168" i="8"/>
  <c r="R168" i="8"/>
  <c r="Q169" i="8"/>
  <c r="R169" i="8"/>
  <c r="Q170" i="8"/>
  <c r="R170" i="8"/>
  <c r="Q172" i="8"/>
  <c r="R172" i="8"/>
  <c r="Q146" i="8"/>
  <c r="R146" i="8"/>
  <c r="Q147" i="8"/>
  <c r="R147" i="8"/>
  <c r="Q148" i="8"/>
  <c r="R148" i="8"/>
  <c r="Q150" i="8"/>
  <c r="R150" i="8"/>
  <c r="Q151" i="8"/>
  <c r="R151" i="8"/>
  <c r="Q152" i="8"/>
  <c r="R152" i="8"/>
  <c r="Q133" i="8"/>
  <c r="Q135" i="8"/>
  <c r="Q136" i="8"/>
  <c r="R136" i="8"/>
  <c r="Q137" i="8"/>
  <c r="R137" i="8"/>
  <c r="Q138" i="8"/>
  <c r="R138" i="8"/>
  <c r="Q131" i="8"/>
  <c r="Q122" i="8"/>
  <c r="R122" i="8"/>
  <c r="Q123" i="8"/>
  <c r="R123" i="8"/>
  <c r="Q124" i="8"/>
  <c r="R124" i="8"/>
  <c r="R125" i="8"/>
  <c r="R127" i="8"/>
  <c r="R129" i="8"/>
  <c r="Q130" i="8"/>
  <c r="R130" i="8"/>
  <c r="Q115" i="8"/>
  <c r="Q117" i="8"/>
  <c r="R117" i="8"/>
  <c r="Q118" i="8"/>
  <c r="R118" i="8"/>
  <c r="Q114" i="8"/>
  <c r="R114" i="8"/>
  <c r="Q98" i="8"/>
  <c r="R98" i="8"/>
  <c r="Q99" i="8"/>
  <c r="R99" i="8"/>
  <c r="Q101" i="8"/>
  <c r="R101" i="8"/>
  <c r="Q76" i="8"/>
  <c r="Q77" i="8"/>
  <c r="Q78" i="8"/>
  <c r="Q51" i="8"/>
  <c r="R51" i="8"/>
  <c r="Q52" i="8"/>
  <c r="R52" i="8"/>
  <c r="Q45" i="8"/>
  <c r="R45" i="8"/>
  <c r="Q46" i="8"/>
  <c r="R46" i="8"/>
  <c r="Q47" i="8"/>
  <c r="R47" i="8"/>
  <c r="Q48" i="8"/>
  <c r="R48" i="8"/>
  <c r="Q49" i="8"/>
  <c r="R49" i="8"/>
  <c r="Q50" i="8"/>
  <c r="R50" i="8"/>
  <c r="R42" i="8"/>
  <c r="Q43" i="8"/>
  <c r="R43" i="8"/>
  <c r="Q44" i="8"/>
  <c r="R44" i="8"/>
  <c r="R40" i="8"/>
  <c r="Q16" i="8"/>
  <c r="R16" i="8"/>
  <c r="Q17" i="8"/>
  <c r="Q18" i="8"/>
  <c r="R18" i="8"/>
  <c r="Q19" i="8"/>
  <c r="R19" i="8"/>
  <c r="Q20" i="8"/>
  <c r="R20" i="8"/>
  <c r="Q21" i="8"/>
  <c r="R21" i="8"/>
  <c r="Q22" i="8"/>
  <c r="R22" i="8"/>
  <c r="Q23" i="8"/>
  <c r="R23" i="8"/>
  <c r="Q24" i="8"/>
  <c r="R24" i="8"/>
  <c r="Q25" i="8"/>
  <c r="R25" i="8"/>
  <c r="Q26" i="8"/>
  <c r="R26" i="8"/>
  <c r="Q27" i="8"/>
  <c r="R27" i="8"/>
  <c r="Q29" i="8"/>
  <c r="R29" i="8"/>
  <c r="Q30" i="8"/>
  <c r="R30" i="8"/>
  <c r="Q31" i="8"/>
  <c r="R31" i="8"/>
  <c r="Q32" i="8"/>
  <c r="R32" i="8"/>
  <c r="Q33" i="8"/>
  <c r="R33" i="8"/>
  <c r="Q34" i="8"/>
  <c r="R34" i="8"/>
  <c r="Q35" i="8"/>
  <c r="R35" i="8"/>
  <c r="Q36" i="8"/>
  <c r="R36" i="8"/>
  <c r="Q54" i="8"/>
  <c r="R54" i="8"/>
  <c r="Q55" i="8"/>
  <c r="R55" i="8"/>
  <c r="Q56" i="8"/>
  <c r="R56" i="8"/>
  <c r="Q57" i="8"/>
  <c r="R57" i="8"/>
  <c r="Q58" i="8"/>
  <c r="R58" i="8"/>
  <c r="Q59" i="8"/>
  <c r="R59" i="8"/>
  <c r="Q61" i="8"/>
  <c r="R61" i="8"/>
  <c r="Q62" i="8"/>
  <c r="R62" i="8"/>
  <c r="Q64" i="8"/>
  <c r="R64" i="8"/>
  <c r="Q67" i="8"/>
  <c r="R67" i="8"/>
  <c r="Q68" i="8"/>
  <c r="R68" i="8"/>
  <c r="Q69" i="8"/>
  <c r="R69" i="8"/>
  <c r="Q70" i="8"/>
  <c r="R70" i="8"/>
  <c r="Q71" i="8"/>
  <c r="R71" i="8"/>
  <c r="Q86" i="8"/>
  <c r="R86" i="8"/>
  <c r="Q87" i="8"/>
  <c r="R87" i="8"/>
  <c r="Q88" i="8"/>
  <c r="R88" i="8"/>
  <c r="Q89" i="8"/>
  <c r="R89" i="8"/>
  <c r="Q91" i="8"/>
  <c r="R91" i="8"/>
  <c r="Q92" i="8"/>
  <c r="R92" i="8"/>
  <c r="Q103" i="8"/>
  <c r="R103" i="8"/>
  <c r="Q190" i="8"/>
  <c r="R190" i="8"/>
  <c r="Q191" i="8"/>
  <c r="R191" i="8"/>
  <c r="Q192" i="8"/>
  <c r="R192" i="8"/>
  <c r="Q193" i="8"/>
  <c r="R193" i="8"/>
  <c r="Q194" i="8"/>
  <c r="R194" i="8"/>
  <c r="P198" i="8"/>
  <c r="Q198" i="8"/>
  <c r="R198" i="8"/>
  <c r="Q200" i="8"/>
  <c r="R200" i="8"/>
  <c r="Q201" i="8"/>
  <c r="R201" i="8"/>
  <c r="Q202" i="8"/>
  <c r="R202" i="8"/>
  <c r="Q218" i="8"/>
  <c r="Q220" i="8"/>
  <c r="Q221" i="8"/>
  <c r="Q222" i="8"/>
  <c r="Q223" i="8"/>
  <c r="Q235" i="8"/>
  <c r="R235" i="8"/>
  <c r="Q236" i="8"/>
  <c r="R236" i="8"/>
  <c r="Q237" i="8"/>
  <c r="R237" i="8"/>
  <c r="Q238" i="8"/>
  <c r="R238" i="8"/>
  <c r="R242" i="8"/>
  <c r="Q243" i="8"/>
  <c r="R243" i="8"/>
  <c r="Q245" i="8"/>
  <c r="R245" i="8"/>
  <c r="Q246" i="8"/>
  <c r="Q248" i="8"/>
  <c r="R248" i="8"/>
  <c r="R252" i="8"/>
  <c r="Q253" i="8"/>
  <c r="R253" i="8"/>
  <c r="Q254" i="8"/>
  <c r="R254" i="8"/>
  <c r="Q255" i="8"/>
  <c r="R255" i="8"/>
  <c r="Q257" i="8"/>
  <c r="R257" i="8"/>
  <c r="Q261" i="8"/>
  <c r="R261" i="8"/>
  <c r="Q262" i="8"/>
  <c r="R262" i="8"/>
  <c r="Q263" i="8"/>
  <c r="R263" i="8"/>
  <c r="Q264" i="8"/>
  <c r="R264" i="8"/>
  <c r="Q265" i="8"/>
  <c r="R265" i="8"/>
  <c r="Q266" i="8"/>
  <c r="R266" i="8"/>
  <c r="Q267" i="8"/>
  <c r="R267" i="8"/>
  <c r="Q268" i="8"/>
  <c r="R268" i="8"/>
  <c r="Q269" i="8"/>
  <c r="R269" i="8"/>
  <c r="Q270" i="8"/>
  <c r="R270" i="8"/>
  <c r="Q271" i="8"/>
  <c r="R271" i="8"/>
  <c r="Q272" i="8"/>
  <c r="R272" i="8"/>
  <c r="Q284" i="8"/>
  <c r="R284" i="8"/>
  <c r="Q285" i="8"/>
  <c r="R285" i="8"/>
  <c r="Q286" i="8"/>
  <c r="R286" i="8"/>
  <c r="Q289" i="8"/>
  <c r="R289" i="8"/>
  <c r="Q290" i="8"/>
  <c r="R290" i="8"/>
  <c r="Q291" i="8"/>
  <c r="R291" i="8"/>
  <c r="Q292" i="8"/>
  <c r="R292" i="8"/>
  <c r="R297" i="8"/>
  <c r="Q298" i="8"/>
  <c r="R298" i="8"/>
  <c r="Q299" i="8"/>
  <c r="R299" i="8"/>
  <c r="Q300" i="8"/>
  <c r="R300" i="8"/>
  <c r="Q301" i="8"/>
  <c r="Q302" i="8"/>
  <c r="R302" i="8"/>
  <c r="Q303" i="8"/>
  <c r="R303" i="8"/>
  <c r="Q304" i="8"/>
  <c r="R304" i="8"/>
  <c r="R305" i="8"/>
  <c r="R307" i="8"/>
  <c r="Q309" i="8"/>
  <c r="R309" i="8"/>
  <c r="Q310" i="8"/>
  <c r="R310" i="8"/>
  <c r="Q311" i="8"/>
  <c r="R311" i="8"/>
  <c r="R312" i="8"/>
  <c r="R314" i="8"/>
  <c r="R316" i="8"/>
  <c r="Q318" i="8"/>
  <c r="R318" i="8"/>
  <c r="R320" i="8"/>
  <c r="R322" i="8"/>
  <c r="Q324" i="8"/>
  <c r="R324" i="8"/>
  <c r="Q325" i="8"/>
  <c r="R325" i="8"/>
  <c r="Q326" i="8"/>
  <c r="R326" i="8"/>
  <c r="Q327" i="8"/>
  <c r="R327" i="8"/>
  <c r="Q329" i="8"/>
  <c r="R329" i="8"/>
  <c r="R330" i="8"/>
  <c r="R332" i="8"/>
  <c r="R334" i="8"/>
  <c r="Q336" i="8"/>
  <c r="R336" i="8"/>
  <c r="P337" i="8"/>
  <c r="Q337" i="8"/>
  <c r="R337" i="8"/>
  <c r="L8" i="7"/>
  <c r="O8" i="7"/>
  <c r="J22" i="7"/>
  <c r="J21" i="7"/>
  <c r="J18" i="7"/>
  <c r="J15" i="7"/>
  <c r="O13" i="8"/>
  <c r="O11" i="8"/>
  <c r="M35" i="8"/>
  <c r="P35" i="8"/>
  <c r="N334" i="8"/>
  <c r="M334" i="8"/>
  <c r="N252" i="8"/>
  <c r="M252" i="8"/>
  <c r="O246" i="8"/>
  <c r="M157" i="8"/>
  <c r="P157" i="8"/>
  <c r="O115" i="8"/>
  <c r="M115" i="8"/>
  <c r="O96" i="8"/>
  <c r="O95" i="8"/>
  <c r="N307" i="8"/>
  <c r="M318" i="8"/>
  <c r="O301" i="8"/>
  <c r="M301" i="8"/>
  <c r="P301" i="8"/>
  <c r="N297" i="8"/>
  <c r="N295" i="8"/>
  <c r="M290" i="8"/>
  <c r="M289" i="8"/>
  <c r="P289" i="8"/>
  <c r="O260" i="8"/>
  <c r="N260" i="8"/>
  <c r="N258" i="8"/>
  <c r="M270" i="8"/>
  <c r="P270" i="8"/>
  <c r="O234" i="8"/>
  <c r="N234" i="8"/>
  <c r="N217" i="8"/>
  <c r="O199" i="8"/>
  <c r="R199" i="8"/>
  <c r="N199" i="8"/>
  <c r="N197" i="8"/>
  <c r="O135" i="8"/>
  <c r="N129" i="8"/>
  <c r="M129" i="8"/>
  <c r="P129" i="8"/>
  <c r="M130" i="8"/>
  <c r="P130" i="8"/>
  <c r="M202" i="8"/>
  <c r="P202" i="8"/>
  <c r="N188" i="8"/>
  <c r="N186" i="8"/>
  <c r="O188" i="8"/>
  <c r="O186" i="8"/>
  <c r="O38" i="8"/>
  <c r="M38" i="8"/>
  <c r="P38" i="8"/>
  <c r="M67" i="8"/>
  <c r="P67" i="8"/>
  <c r="O165" i="8"/>
  <c r="N165" i="8"/>
  <c r="N163" i="8"/>
  <c r="M169" i="8"/>
  <c r="P169" i="8"/>
  <c r="O155" i="8"/>
  <c r="R155" i="8"/>
  <c r="N145" i="8"/>
  <c r="M145" i="8"/>
  <c r="N121" i="8"/>
  <c r="M121" i="8"/>
  <c r="O111" i="8"/>
  <c r="O109" i="8"/>
  <c r="N113" i="8"/>
  <c r="N111" i="8"/>
  <c r="M113" i="8"/>
  <c r="M103" i="8"/>
  <c r="P103" i="8"/>
  <c r="M99" i="8"/>
  <c r="P99" i="8"/>
  <c r="G99" i="8"/>
  <c r="J99" i="8"/>
  <c r="K96" i="8"/>
  <c r="J96" i="8"/>
  <c r="O85" i="8"/>
  <c r="N85" i="8"/>
  <c r="N74" i="8"/>
  <c r="N53" i="8"/>
  <c r="N42" i="8"/>
  <c r="M16" i="8"/>
  <c r="M18" i="8"/>
  <c r="M19" i="8"/>
  <c r="M20" i="8"/>
  <c r="M21" i="8"/>
  <c r="M22" i="8"/>
  <c r="P22" i="8"/>
  <c r="M23" i="8"/>
  <c r="M24" i="8"/>
  <c r="M25" i="8"/>
  <c r="M26" i="8"/>
  <c r="P26" i="8"/>
  <c r="M27" i="8"/>
  <c r="M29" i="8"/>
  <c r="M30" i="8"/>
  <c r="M31" i="8"/>
  <c r="P31" i="8"/>
  <c r="M32" i="8"/>
  <c r="M33" i="8"/>
  <c r="M34" i="8"/>
  <c r="M36" i="8"/>
  <c r="P36" i="8"/>
  <c r="M40" i="8"/>
  <c r="M43" i="8"/>
  <c r="M44" i="8"/>
  <c r="M45" i="8"/>
  <c r="P45" i="8"/>
  <c r="M46" i="8"/>
  <c r="M47" i="8"/>
  <c r="M48" i="8"/>
  <c r="P48" i="8"/>
  <c r="M49" i="8"/>
  <c r="M50" i="8"/>
  <c r="M51" i="8"/>
  <c r="M52" i="8"/>
  <c r="P52" i="8"/>
  <c r="M54" i="8"/>
  <c r="M55" i="8"/>
  <c r="M56" i="8"/>
  <c r="M57" i="8"/>
  <c r="P57" i="8"/>
  <c r="M58" i="8"/>
  <c r="M59" i="8"/>
  <c r="P59" i="8"/>
  <c r="M61" i="8"/>
  <c r="P61" i="8"/>
  <c r="M62" i="8"/>
  <c r="P62" i="8"/>
  <c r="M64" i="8"/>
  <c r="M68" i="8"/>
  <c r="M69" i="8"/>
  <c r="M70" i="8"/>
  <c r="M71" i="8"/>
  <c r="M76" i="8"/>
  <c r="P76" i="8"/>
  <c r="M77" i="8"/>
  <c r="M78" i="8"/>
  <c r="M86" i="8"/>
  <c r="M87" i="8"/>
  <c r="M88" i="8"/>
  <c r="M89" i="8"/>
  <c r="M91" i="8"/>
  <c r="M92" i="8"/>
  <c r="M98" i="8"/>
  <c r="M101" i="8"/>
  <c r="M114" i="8"/>
  <c r="M117" i="8"/>
  <c r="P117" i="8"/>
  <c r="M118" i="8"/>
  <c r="P118" i="8"/>
  <c r="M122" i="8"/>
  <c r="P122" i="8"/>
  <c r="M123" i="8"/>
  <c r="P123" i="8"/>
  <c r="M124" i="8"/>
  <c r="M136" i="8"/>
  <c r="M137" i="8"/>
  <c r="M138" i="8"/>
  <c r="M146" i="8"/>
  <c r="M147" i="8"/>
  <c r="P147" i="8"/>
  <c r="M148" i="8"/>
  <c r="M150" i="8"/>
  <c r="M151" i="8"/>
  <c r="M152" i="8"/>
  <c r="P152" i="8"/>
  <c r="M159" i="8"/>
  <c r="P159" i="8"/>
  <c r="M160" i="8"/>
  <c r="P160" i="8"/>
  <c r="M167" i="8"/>
  <c r="M168" i="8"/>
  <c r="M170" i="8"/>
  <c r="M172" i="8"/>
  <c r="P172" i="8"/>
  <c r="M190" i="8"/>
  <c r="M191" i="8"/>
  <c r="P191" i="8"/>
  <c r="M192" i="8"/>
  <c r="P192" i="8"/>
  <c r="M193" i="8"/>
  <c r="P193" i="8"/>
  <c r="M194" i="8"/>
  <c r="M200" i="8"/>
  <c r="M201" i="8"/>
  <c r="M204" i="8"/>
  <c r="M206" i="8"/>
  <c r="M208" i="8"/>
  <c r="M210" i="8"/>
  <c r="M218" i="8"/>
  <c r="M219" i="8"/>
  <c r="M220" i="8"/>
  <c r="M221" i="8"/>
  <c r="M222" i="8"/>
  <c r="M223" i="8"/>
  <c r="M225" i="8"/>
  <c r="M235" i="8"/>
  <c r="M236" i="8"/>
  <c r="M237" i="8"/>
  <c r="M243" i="8"/>
  <c r="M245" i="8"/>
  <c r="M248" i="8"/>
  <c r="M253" i="8"/>
  <c r="M254" i="8"/>
  <c r="M255" i="8"/>
  <c r="M261" i="8"/>
  <c r="M262" i="8"/>
  <c r="M263" i="8"/>
  <c r="M264" i="8"/>
  <c r="M265" i="8"/>
  <c r="M266" i="8"/>
  <c r="M267" i="8"/>
  <c r="M268" i="8"/>
  <c r="M269" i="8"/>
  <c r="M271" i="8"/>
  <c r="M272" i="8"/>
  <c r="M285" i="8"/>
  <c r="M286" i="8"/>
  <c r="M291" i="8"/>
  <c r="M292" i="8"/>
  <c r="M298" i="8"/>
  <c r="M299" i="8"/>
  <c r="M300" i="8"/>
  <c r="M302" i="8"/>
  <c r="M303" i="8"/>
  <c r="M304" i="8"/>
  <c r="M309" i="8"/>
  <c r="P309" i="8"/>
  <c r="M310" i="8"/>
  <c r="P310" i="8"/>
  <c r="M311" i="8"/>
  <c r="M324" i="8"/>
  <c r="M325" i="8"/>
  <c r="M326" i="8"/>
  <c r="P326" i="8"/>
  <c r="M327" i="8"/>
  <c r="M329" i="8"/>
  <c r="M336" i="8"/>
  <c r="P336" i="8"/>
  <c r="K15" i="8"/>
  <c r="L15" i="8"/>
  <c r="G16" i="8"/>
  <c r="J16" i="8"/>
  <c r="P16" i="8"/>
  <c r="G17" i="8"/>
  <c r="J17" i="8"/>
  <c r="G18" i="8"/>
  <c r="J18" i="8"/>
  <c r="G19" i="8"/>
  <c r="J19" i="8"/>
  <c r="G20" i="8"/>
  <c r="J20" i="8"/>
  <c r="G21" i="8"/>
  <c r="J21" i="8"/>
  <c r="G22" i="8"/>
  <c r="J22" i="8"/>
  <c r="G23" i="8"/>
  <c r="J23" i="8"/>
  <c r="G24" i="8"/>
  <c r="J24" i="8"/>
  <c r="G25" i="8"/>
  <c r="J25" i="8"/>
  <c r="G26" i="8"/>
  <c r="J26" i="8"/>
  <c r="G27" i="8"/>
  <c r="J27" i="8"/>
  <c r="G29" i="8"/>
  <c r="J29" i="8"/>
  <c r="P29" i="8"/>
  <c r="G30" i="8"/>
  <c r="J30" i="8"/>
  <c r="G31" i="8"/>
  <c r="J31" i="8"/>
  <c r="G32" i="8"/>
  <c r="J32" i="8"/>
  <c r="P32" i="8"/>
  <c r="G33" i="8"/>
  <c r="J33" i="8"/>
  <c r="P33" i="8"/>
  <c r="G34" i="8"/>
  <c r="J34" i="8"/>
  <c r="P34" i="8"/>
  <c r="G36" i="8"/>
  <c r="J36" i="8"/>
  <c r="H42" i="8"/>
  <c r="H40" i="8"/>
  <c r="H38" i="8"/>
  <c r="G38" i="8"/>
  <c r="I42" i="8"/>
  <c r="I40" i="8"/>
  <c r="K42" i="8"/>
  <c r="J42" i="8"/>
  <c r="G43" i="8"/>
  <c r="J43" i="8"/>
  <c r="G44" i="8"/>
  <c r="J44" i="8"/>
  <c r="P44" i="8"/>
  <c r="G45" i="8"/>
  <c r="J45" i="8"/>
  <c r="G46" i="8"/>
  <c r="J46" i="8"/>
  <c r="G47" i="8"/>
  <c r="J47" i="8"/>
  <c r="P47" i="8"/>
  <c r="G48" i="8"/>
  <c r="J48" i="8"/>
  <c r="G49" i="8"/>
  <c r="J49" i="8"/>
  <c r="P49" i="8"/>
  <c r="G50" i="8"/>
  <c r="J50" i="8"/>
  <c r="G51" i="8"/>
  <c r="J51" i="8"/>
  <c r="G52" i="8"/>
  <c r="J52" i="8"/>
  <c r="K53" i="8"/>
  <c r="J53" i="8"/>
  <c r="G54" i="8"/>
  <c r="J54" i="8"/>
  <c r="G55" i="8"/>
  <c r="J55" i="8"/>
  <c r="P55" i="8"/>
  <c r="G56" i="8"/>
  <c r="J56" i="8"/>
  <c r="G57" i="8"/>
  <c r="J57" i="8"/>
  <c r="G58" i="8"/>
  <c r="J58" i="8"/>
  <c r="G59" i="8"/>
  <c r="J59" i="8"/>
  <c r="G61" i="8"/>
  <c r="J61" i="8"/>
  <c r="G62" i="8"/>
  <c r="J62" i="8"/>
  <c r="G64" i="8"/>
  <c r="J64" i="8"/>
  <c r="G68" i="8"/>
  <c r="J68" i="8"/>
  <c r="G69" i="8"/>
  <c r="J69" i="8"/>
  <c r="G70" i="8"/>
  <c r="J70" i="8"/>
  <c r="G71" i="8"/>
  <c r="J71" i="8"/>
  <c r="K74" i="8"/>
  <c r="G76" i="8"/>
  <c r="J76" i="8"/>
  <c r="G77" i="8"/>
  <c r="J77" i="8"/>
  <c r="G78" i="8"/>
  <c r="J78" i="8"/>
  <c r="K85" i="8"/>
  <c r="K83" i="8"/>
  <c r="L85" i="8"/>
  <c r="L83" i="8"/>
  <c r="R83" i="8"/>
  <c r="G86" i="8"/>
  <c r="J86" i="8"/>
  <c r="G87" i="8"/>
  <c r="J87" i="8"/>
  <c r="P87" i="8"/>
  <c r="G88" i="8"/>
  <c r="J88" i="8"/>
  <c r="G89" i="8"/>
  <c r="J89" i="8"/>
  <c r="P89" i="8"/>
  <c r="G91" i="8"/>
  <c r="J91" i="8"/>
  <c r="G92" i="8"/>
  <c r="J92" i="8"/>
  <c r="G98" i="8"/>
  <c r="J98" i="8"/>
  <c r="P98" i="8"/>
  <c r="G101" i="8"/>
  <c r="J101" i="8"/>
  <c r="P101" i="8"/>
  <c r="H113" i="8"/>
  <c r="H111" i="8"/>
  <c r="K113" i="8"/>
  <c r="K111" i="8"/>
  <c r="Q111" i="8"/>
  <c r="G114" i="8"/>
  <c r="J114" i="8"/>
  <c r="L115" i="8"/>
  <c r="J115" i="8"/>
  <c r="P115" i="8"/>
  <c r="G117" i="8"/>
  <c r="J117" i="8"/>
  <c r="G118" i="8"/>
  <c r="H121" i="8"/>
  <c r="I121" i="8"/>
  <c r="I119" i="8"/>
  <c r="K121" i="8"/>
  <c r="L121" i="8"/>
  <c r="L119" i="8"/>
  <c r="R119" i="8"/>
  <c r="G123" i="8"/>
  <c r="G124" i="8"/>
  <c r="J124" i="8"/>
  <c r="P124" i="8"/>
  <c r="I135" i="8"/>
  <c r="I133" i="8"/>
  <c r="G136" i="8"/>
  <c r="J136" i="8"/>
  <c r="G137" i="8"/>
  <c r="G135" i="8"/>
  <c r="J137" i="8"/>
  <c r="G138" i="8"/>
  <c r="J138" i="8"/>
  <c r="L139" i="8"/>
  <c r="J139" i="8"/>
  <c r="K145" i="8"/>
  <c r="K143" i="8"/>
  <c r="K141" i="8"/>
  <c r="G146" i="8"/>
  <c r="J146" i="8"/>
  <c r="G147" i="8"/>
  <c r="J147" i="8"/>
  <c r="G148" i="8"/>
  <c r="J148" i="8"/>
  <c r="G150" i="8"/>
  <c r="J150" i="8"/>
  <c r="G151" i="8"/>
  <c r="J151" i="8"/>
  <c r="P151" i="8"/>
  <c r="G152" i="8"/>
  <c r="J152" i="8"/>
  <c r="L153" i="8"/>
  <c r="J153" i="8"/>
  <c r="G159" i="8"/>
  <c r="J159" i="8"/>
  <c r="G160" i="8"/>
  <c r="K165" i="8"/>
  <c r="L165" i="8"/>
  <c r="G167" i="8"/>
  <c r="J167" i="8"/>
  <c r="P167" i="8"/>
  <c r="G168" i="8"/>
  <c r="J168" i="8"/>
  <c r="G170" i="8"/>
  <c r="J170" i="8"/>
  <c r="P170" i="8"/>
  <c r="G172" i="8"/>
  <c r="J172" i="8"/>
  <c r="L174" i="8"/>
  <c r="H178" i="8"/>
  <c r="H176" i="8"/>
  <c r="G176" i="8"/>
  <c r="I178" i="8"/>
  <c r="I176" i="8"/>
  <c r="L178" i="8"/>
  <c r="G180" i="8"/>
  <c r="J180" i="8"/>
  <c r="G182" i="8"/>
  <c r="J182" i="8"/>
  <c r="G183" i="8"/>
  <c r="J183" i="8"/>
  <c r="L186" i="8"/>
  <c r="L184" i="8"/>
  <c r="J184" i="8"/>
  <c r="I188" i="8"/>
  <c r="I186" i="8"/>
  <c r="I184" i="8"/>
  <c r="I174" i="8"/>
  <c r="J188" i="8"/>
  <c r="G190" i="8"/>
  <c r="G191" i="8"/>
  <c r="J191" i="8"/>
  <c r="G192" i="8"/>
  <c r="J192" i="8"/>
  <c r="G193" i="8"/>
  <c r="J193" i="8"/>
  <c r="P194" i="8"/>
  <c r="G194" i="8"/>
  <c r="J194" i="8"/>
  <c r="H199" i="8"/>
  <c r="K199" i="8"/>
  <c r="G200" i="8"/>
  <c r="J200" i="8"/>
  <c r="P200" i="8"/>
  <c r="G201" i="8"/>
  <c r="J201" i="8"/>
  <c r="P201" i="8"/>
  <c r="I208" i="8"/>
  <c r="I206" i="8"/>
  <c r="I204" i="8"/>
  <c r="L208" i="8"/>
  <c r="L206" i="8"/>
  <c r="J206" i="8"/>
  <c r="G210" i="8"/>
  <c r="G208" i="8"/>
  <c r="G206" i="8"/>
  <c r="G204" i="8"/>
  <c r="K217" i="8"/>
  <c r="G218" i="8"/>
  <c r="J218" i="8"/>
  <c r="P218" i="8"/>
  <c r="G219" i="8"/>
  <c r="J219" i="8"/>
  <c r="J220" i="8"/>
  <c r="P220" i="8"/>
  <c r="G221" i="8"/>
  <c r="J221" i="8"/>
  <c r="G222" i="8"/>
  <c r="J222" i="8"/>
  <c r="G223" i="8"/>
  <c r="J223" i="8"/>
  <c r="G225" i="8"/>
  <c r="J225" i="8"/>
  <c r="K234" i="8"/>
  <c r="K232" i="8"/>
  <c r="J232" i="8"/>
  <c r="G235" i="8"/>
  <c r="J235" i="8"/>
  <c r="J236" i="8"/>
  <c r="P236" i="8"/>
  <c r="G237" i="8"/>
  <c r="J237" i="8"/>
  <c r="G238" i="8"/>
  <c r="J238" i="8"/>
  <c r="P238" i="8"/>
  <c r="K242" i="8"/>
  <c r="K240" i="8"/>
  <c r="K230" i="8"/>
  <c r="J230" i="8"/>
  <c r="G243" i="8"/>
  <c r="J243" i="8"/>
  <c r="G245" i="8"/>
  <c r="J245" i="8"/>
  <c r="P245" i="8"/>
  <c r="L246" i="8"/>
  <c r="J246" i="8"/>
  <c r="G248" i="8"/>
  <c r="J248" i="8"/>
  <c r="P248" i="8"/>
  <c r="K252" i="8"/>
  <c r="G253" i="8"/>
  <c r="J253" i="8"/>
  <c r="P253" i="8"/>
  <c r="G254" i="8"/>
  <c r="J254" i="8"/>
  <c r="G255" i="8"/>
  <c r="J255" i="8"/>
  <c r="P255" i="8"/>
  <c r="G257" i="8"/>
  <c r="K260" i="8"/>
  <c r="J260" i="8"/>
  <c r="P260" i="8"/>
  <c r="G261" i="8"/>
  <c r="J261" i="8"/>
  <c r="P261" i="8"/>
  <c r="G262" i="8"/>
  <c r="J262" i="8"/>
  <c r="G263" i="8"/>
  <c r="J263" i="8"/>
  <c r="J264" i="8"/>
  <c r="P264" i="8"/>
  <c r="G265" i="8"/>
  <c r="J265" i="8"/>
  <c r="P265" i="8"/>
  <c r="G266" i="8"/>
  <c r="J266" i="8"/>
  <c r="G267" i="8"/>
  <c r="J267" i="8"/>
  <c r="G268" i="8"/>
  <c r="J268" i="8"/>
  <c r="P268" i="8"/>
  <c r="G269" i="8"/>
  <c r="J269" i="8"/>
  <c r="P269" i="8"/>
  <c r="G271" i="8"/>
  <c r="J271" i="8"/>
  <c r="G272" i="8"/>
  <c r="J272" i="8"/>
  <c r="K279" i="8"/>
  <c r="G280" i="8"/>
  <c r="J280" i="8"/>
  <c r="G281" i="8"/>
  <c r="J281" i="8"/>
  <c r="G282" i="8"/>
  <c r="J282" i="8"/>
  <c r="G283" i="8"/>
  <c r="J283" i="8"/>
  <c r="G284" i="8"/>
  <c r="J284" i="8"/>
  <c r="G285" i="8"/>
  <c r="J285" i="8"/>
  <c r="G286" i="8"/>
  <c r="J286" i="8"/>
  <c r="P286" i="8"/>
  <c r="G289" i="8"/>
  <c r="J289" i="8"/>
  <c r="G290" i="8"/>
  <c r="J290" i="8"/>
  <c r="G291" i="8"/>
  <c r="J291" i="8"/>
  <c r="G292" i="8"/>
  <c r="J292" i="8"/>
  <c r="K297" i="8"/>
  <c r="G298" i="8"/>
  <c r="J298" i="8"/>
  <c r="G299" i="8"/>
  <c r="J299" i="8"/>
  <c r="P299" i="8"/>
  <c r="G300" i="8"/>
  <c r="J300" i="8"/>
  <c r="P300" i="8"/>
  <c r="I301" i="8"/>
  <c r="I297" i="8"/>
  <c r="L301" i="8"/>
  <c r="J301" i="8"/>
  <c r="G302" i="8"/>
  <c r="J302" i="8"/>
  <c r="P302" i="8"/>
  <c r="G303" i="8"/>
  <c r="J303" i="8"/>
  <c r="G304" i="8"/>
  <c r="J304" i="8"/>
  <c r="P304" i="8"/>
  <c r="K307" i="8"/>
  <c r="G309" i="8"/>
  <c r="G310" i="8"/>
  <c r="G311" i="8"/>
  <c r="J311" i="8"/>
  <c r="K316" i="8"/>
  <c r="G318" i="8"/>
  <c r="J318" i="8"/>
  <c r="K322" i="8"/>
  <c r="G324" i="8"/>
  <c r="J324" i="8"/>
  <c r="G325" i="8"/>
  <c r="J325" i="8"/>
  <c r="G326" i="8"/>
  <c r="J326" i="8"/>
  <c r="G327" i="8"/>
  <c r="J327" i="8"/>
  <c r="G329" i="8"/>
  <c r="J329" i="8"/>
  <c r="P329" i="8"/>
  <c r="K334" i="8"/>
  <c r="J334" i="8"/>
  <c r="P334" i="8"/>
  <c r="J336" i="8"/>
  <c r="E8" i="7"/>
  <c r="F8" i="7"/>
  <c r="D8" i="7"/>
  <c r="D12" i="7"/>
  <c r="D14" i="7"/>
  <c r="D17" i="7"/>
  <c r="D18" i="7"/>
  <c r="D19" i="7"/>
  <c r="D21" i="7"/>
  <c r="D22" i="7"/>
  <c r="E12" i="1"/>
  <c r="F12" i="1"/>
  <c r="H12" i="1"/>
  <c r="N12" i="1"/>
  <c r="Q12" i="1"/>
  <c r="P12" i="1"/>
  <c r="D14" i="1"/>
  <c r="G14" i="1"/>
  <c r="J14" i="1"/>
  <c r="M14" i="1"/>
  <c r="N14" i="1"/>
  <c r="O14" i="1"/>
  <c r="P14" i="1"/>
  <c r="S14" i="1"/>
  <c r="D15" i="1"/>
  <c r="G15" i="1"/>
  <c r="J15" i="1"/>
  <c r="M15" i="1"/>
  <c r="N15" i="1"/>
  <c r="O15" i="1"/>
  <c r="P15" i="1"/>
  <c r="S15" i="1"/>
  <c r="D16" i="1"/>
  <c r="G16" i="1"/>
  <c r="J16" i="1"/>
  <c r="M16" i="1"/>
  <c r="O16" i="1"/>
  <c r="P16" i="1"/>
  <c r="D17" i="1"/>
  <c r="E17" i="1"/>
  <c r="H17" i="1"/>
  <c r="G17" i="1"/>
  <c r="J17" i="1"/>
  <c r="M17" i="1"/>
  <c r="O17" i="1"/>
  <c r="Q17" i="1"/>
  <c r="P17" i="1"/>
  <c r="T17" i="1"/>
  <c r="S17" i="1"/>
  <c r="D19" i="1"/>
  <c r="G19" i="1"/>
  <c r="J19" i="1"/>
  <c r="M19" i="1"/>
  <c r="N19" i="1"/>
  <c r="O19" i="1"/>
  <c r="P19" i="1"/>
  <c r="S19" i="1"/>
  <c r="E20" i="1"/>
  <c r="D20" i="1"/>
  <c r="H20" i="1"/>
  <c r="G20" i="1"/>
  <c r="K20" i="1"/>
  <c r="K10" i="1"/>
  <c r="J10" i="1"/>
  <c r="M10" i="1"/>
  <c r="O20" i="1"/>
  <c r="Q20" i="1"/>
  <c r="P20" i="1"/>
  <c r="T20" i="1"/>
  <c r="S20" i="1"/>
  <c r="D22" i="1"/>
  <c r="G22" i="1"/>
  <c r="J22" i="1"/>
  <c r="N22" i="1"/>
  <c r="O22" i="1"/>
  <c r="P22" i="1"/>
  <c r="S22" i="1"/>
  <c r="D23" i="1"/>
  <c r="G23" i="1"/>
  <c r="J23" i="1"/>
  <c r="N23" i="1"/>
  <c r="O23" i="1"/>
  <c r="P23" i="1"/>
  <c r="S23" i="1"/>
  <c r="D24" i="1"/>
  <c r="G24" i="1"/>
  <c r="J24" i="1"/>
  <c r="M24" i="1"/>
  <c r="N24" i="1"/>
  <c r="O24" i="1"/>
  <c r="P24" i="1"/>
  <c r="S24" i="1"/>
  <c r="D25" i="1"/>
  <c r="G25" i="1"/>
  <c r="M25" i="1"/>
  <c r="J25" i="1"/>
  <c r="N25" i="1"/>
  <c r="O25" i="1"/>
  <c r="P25" i="1"/>
  <c r="S25" i="1"/>
  <c r="D26" i="1"/>
  <c r="G26" i="1"/>
  <c r="M26" i="1"/>
  <c r="J26" i="1"/>
  <c r="N26" i="1"/>
  <c r="O26" i="1"/>
  <c r="P26" i="1"/>
  <c r="S26" i="1"/>
  <c r="D27" i="1"/>
  <c r="G27" i="1"/>
  <c r="J27" i="1"/>
  <c r="N27" i="1"/>
  <c r="O27" i="1"/>
  <c r="P27" i="1"/>
  <c r="S27" i="1"/>
  <c r="D28" i="1"/>
  <c r="G28" i="1"/>
  <c r="M28" i="1"/>
  <c r="J28" i="1"/>
  <c r="N28" i="1"/>
  <c r="O28" i="1"/>
  <c r="P28" i="1"/>
  <c r="S28" i="1"/>
  <c r="D29" i="1"/>
  <c r="G29" i="1"/>
  <c r="J29" i="1"/>
  <c r="M29" i="1"/>
  <c r="N29" i="1"/>
  <c r="O29" i="1"/>
  <c r="P29" i="1"/>
  <c r="S29" i="1"/>
  <c r="D30" i="1"/>
  <c r="G30" i="1"/>
  <c r="M30" i="1"/>
  <c r="J30" i="1"/>
  <c r="N30" i="1"/>
  <c r="O30" i="1"/>
  <c r="P30" i="1"/>
  <c r="S30" i="1"/>
  <c r="D31" i="1"/>
  <c r="G31" i="1"/>
  <c r="J31" i="1"/>
  <c r="M31" i="1"/>
  <c r="N31" i="1"/>
  <c r="O31" i="1"/>
  <c r="P31" i="1"/>
  <c r="S31" i="1"/>
  <c r="D32" i="1"/>
  <c r="J32" i="1"/>
  <c r="M32" i="1"/>
  <c r="N32" i="1"/>
  <c r="O32" i="1"/>
  <c r="D33" i="1"/>
  <c r="G33" i="1"/>
  <c r="J33" i="1"/>
  <c r="M33" i="1"/>
  <c r="N33" i="1"/>
  <c r="O33" i="1"/>
  <c r="P33" i="1"/>
  <c r="S33" i="1"/>
  <c r="D34" i="1"/>
  <c r="G34" i="1"/>
  <c r="J34" i="1"/>
  <c r="M34" i="1"/>
  <c r="N34" i="1"/>
  <c r="O34" i="1"/>
  <c r="P34" i="1"/>
  <c r="S34" i="1"/>
  <c r="D35" i="1"/>
  <c r="J35" i="1"/>
  <c r="M35" i="1"/>
  <c r="N35" i="1"/>
  <c r="O35" i="1"/>
  <c r="D36" i="1"/>
  <c r="J36" i="1"/>
  <c r="M36" i="1"/>
  <c r="N36" i="1"/>
  <c r="O36" i="1"/>
  <c r="D37" i="1"/>
  <c r="J37" i="1"/>
  <c r="M37" i="1"/>
  <c r="N37" i="1"/>
  <c r="O37" i="1"/>
  <c r="D38" i="1"/>
  <c r="G38" i="1"/>
  <c r="M38" i="1"/>
  <c r="J38" i="1"/>
  <c r="N38" i="1"/>
  <c r="O38" i="1"/>
  <c r="P38" i="1"/>
  <c r="S38" i="1"/>
  <c r="D39" i="1"/>
  <c r="G39" i="1"/>
  <c r="M39" i="1"/>
  <c r="J39" i="1"/>
  <c r="N39" i="1"/>
  <c r="O39" i="1"/>
  <c r="P39" i="1"/>
  <c r="S39" i="1"/>
  <c r="E40" i="1"/>
  <c r="D40" i="1"/>
  <c r="H40" i="1"/>
  <c r="N40" i="1"/>
  <c r="K40" i="1"/>
  <c r="J40" i="1"/>
  <c r="M40" i="1"/>
  <c r="O40" i="1"/>
  <c r="Q40" i="1"/>
  <c r="P40" i="1"/>
  <c r="T40" i="1"/>
  <c r="S40" i="1"/>
  <c r="D42" i="1"/>
  <c r="G42" i="1"/>
  <c r="N42" i="1"/>
  <c r="O42" i="1"/>
  <c r="P42" i="1"/>
  <c r="S42" i="1"/>
  <c r="D43" i="1"/>
  <c r="G43" i="1"/>
  <c r="G40" i="1"/>
  <c r="J43" i="1"/>
  <c r="M43" i="1"/>
  <c r="N43" i="1"/>
  <c r="O43" i="1"/>
  <c r="P43" i="1"/>
  <c r="S43" i="1"/>
  <c r="D46" i="1"/>
  <c r="J46" i="1"/>
  <c r="M46" i="1"/>
  <c r="N46" i="1"/>
  <c r="O46" i="1"/>
  <c r="J47" i="1"/>
  <c r="M47" i="1"/>
  <c r="N47" i="1"/>
  <c r="O47" i="1"/>
  <c r="D48" i="1"/>
  <c r="J48" i="1"/>
  <c r="M48" i="1"/>
  <c r="N48" i="1"/>
  <c r="O48" i="1"/>
  <c r="D49" i="1"/>
  <c r="J49" i="1"/>
  <c r="M49" i="1"/>
  <c r="N49" i="1"/>
  <c r="O49" i="1"/>
  <c r="J50" i="1"/>
  <c r="M50" i="1"/>
  <c r="N50" i="1"/>
  <c r="O50" i="1"/>
  <c r="D51" i="1"/>
  <c r="J51" i="1"/>
  <c r="M51" i="1"/>
  <c r="N51" i="1"/>
  <c r="O51" i="1"/>
  <c r="E52" i="1"/>
  <c r="D52" i="1"/>
  <c r="H52" i="1"/>
  <c r="H44" i="1"/>
  <c r="K52" i="1"/>
  <c r="J52" i="1"/>
  <c r="M52" i="1"/>
  <c r="O52" i="1"/>
  <c r="D54" i="1"/>
  <c r="G54" i="1"/>
  <c r="M54" i="1"/>
  <c r="J54" i="1"/>
  <c r="N54" i="1"/>
  <c r="O54" i="1"/>
  <c r="D55" i="1"/>
  <c r="G55" i="1"/>
  <c r="J55" i="1"/>
  <c r="N55" i="1"/>
  <c r="O55" i="1"/>
  <c r="P55" i="1"/>
  <c r="S55" i="1"/>
  <c r="F56" i="1"/>
  <c r="F44" i="1"/>
  <c r="I56" i="1"/>
  <c r="G56" i="1"/>
  <c r="I44" i="1"/>
  <c r="N56" i="1"/>
  <c r="R56" i="1"/>
  <c r="R8" i="1"/>
  <c r="U56" i="1"/>
  <c r="S56" i="1"/>
  <c r="D58" i="1"/>
  <c r="G58" i="1"/>
  <c r="J58" i="1"/>
  <c r="M58" i="1"/>
  <c r="N58" i="1"/>
  <c r="O58" i="1"/>
  <c r="P58" i="1"/>
  <c r="S58" i="1"/>
  <c r="L59" i="1"/>
  <c r="O59" i="1"/>
  <c r="D61" i="1"/>
  <c r="J61" i="1"/>
  <c r="M61" i="1"/>
  <c r="N61" i="1"/>
  <c r="O61" i="1"/>
  <c r="D62" i="1"/>
  <c r="J62" i="1"/>
  <c r="M62" i="1"/>
  <c r="N62" i="1"/>
  <c r="O62" i="1"/>
  <c r="D63" i="1"/>
  <c r="J63" i="1"/>
  <c r="M63" i="1"/>
  <c r="N63" i="1"/>
  <c r="O63" i="1"/>
  <c r="E64" i="1"/>
  <c r="H64" i="1"/>
  <c r="K64" i="1"/>
  <c r="J64" i="1"/>
  <c r="M64" i="1"/>
  <c r="O64" i="1"/>
  <c r="T64" i="1"/>
  <c r="D66" i="1"/>
  <c r="G66" i="1"/>
  <c r="M66" i="1"/>
  <c r="J66" i="1"/>
  <c r="N66" i="1"/>
  <c r="O66" i="1"/>
  <c r="P66" i="1"/>
  <c r="S66" i="1"/>
  <c r="D67" i="1"/>
  <c r="G67" i="1"/>
  <c r="J67" i="1"/>
  <c r="M67" i="1"/>
  <c r="N67" i="1"/>
  <c r="O67" i="1"/>
  <c r="P67" i="1"/>
  <c r="S67" i="1"/>
  <c r="D68" i="1"/>
  <c r="G68" i="1"/>
  <c r="J68" i="1"/>
  <c r="M68" i="1"/>
  <c r="N68" i="1"/>
  <c r="O68" i="1"/>
  <c r="Q64" i="1"/>
  <c r="S68" i="1"/>
  <c r="E69" i="1"/>
  <c r="D69" i="1"/>
  <c r="H69" i="1"/>
  <c r="G69" i="1"/>
  <c r="J69" i="1"/>
  <c r="M69" i="1"/>
  <c r="K69" i="1"/>
  <c r="N69" i="1"/>
  <c r="O69" i="1"/>
  <c r="Q69" i="1"/>
  <c r="P69" i="1"/>
  <c r="T69" i="1"/>
  <c r="D71" i="1"/>
  <c r="G71" i="1"/>
  <c r="J71" i="1"/>
  <c r="M71" i="1"/>
  <c r="N71" i="1"/>
  <c r="O71" i="1"/>
  <c r="P71" i="1"/>
  <c r="S71" i="1"/>
  <c r="O72" i="1"/>
  <c r="E72" i="1"/>
  <c r="H74" i="1"/>
  <c r="H72" i="1"/>
  <c r="O74" i="1"/>
  <c r="Q74" i="1"/>
  <c r="Q72" i="1"/>
  <c r="T74" i="1"/>
  <c r="T72" i="1"/>
  <c r="D76" i="1"/>
  <c r="J76" i="1"/>
  <c r="M76" i="1"/>
  <c r="N76" i="1"/>
  <c r="O76" i="1"/>
  <c r="D77" i="1"/>
  <c r="J77" i="1"/>
  <c r="M77" i="1"/>
  <c r="N77" i="1"/>
  <c r="O77" i="1"/>
  <c r="D78" i="1"/>
  <c r="G78" i="1"/>
  <c r="M78" i="1"/>
  <c r="J78" i="1"/>
  <c r="N78" i="1"/>
  <c r="O78" i="1"/>
  <c r="P78" i="1"/>
  <c r="S78" i="1"/>
  <c r="D79" i="1"/>
  <c r="J79" i="1"/>
  <c r="M79" i="1"/>
  <c r="N79" i="1"/>
  <c r="O79" i="1"/>
  <c r="S79" i="1"/>
  <c r="D81" i="1"/>
  <c r="G81" i="1"/>
  <c r="J81" i="1"/>
  <c r="N81" i="1"/>
  <c r="O81" i="1"/>
  <c r="P81" i="1"/>
  <c r="S81" i="1"/>
  <c r="D82" i="1"/>
  <c r="G82" i="1"/>
  <c r="J82" i="1"/>
  <c r="N82" i="1"/>
  <c r="O82" i="1"/>
  <c r="P82" i="1"/>
  <c r="S82" i="1"/>
  <c r="D83" i="1"/>
  <c r="J83" i="1"/>
  <c r="M83" i="1"/>
  <c r="N83" i="1"/>
  <c r="O83" i="1"/>
  <c r="S83" i="1"/>
  <c r="D84" i="1"/>
  <c r="J84" i="1"/>
  <c r="M84" i="1"/>
  <c r="N84" i="1"/>
  <c r="O84" i="1"/>
  <c r="S84" i="1"/>
  <c r="D85" i="1"/>
  <c r="G85" i="1"/>
  <c r="N85" i="1"/>
  <c r="O85" i="1"/>
  <c r="S85" i="1"/>
  <c r="D86" i="1"/>
  <c r="G86" i="1"/>
  <c r="J86" i="1"/>
  <c r="M86" i="1"/>
  <c r="N86" i="1"/>
  <c r="O86" i="1"/>
  <c r="P86" i="1"/>
  <c r="S86" i="1"/>
  <c r="D87" i="1"/>
  <c r="J87" i="1"/>
  <c r="M87" i="1"/>
  <c r="N87" i="1"/>
  <c r="O87" i="1"/>
  <c r="S87" i="1"/>
  <c r="D88" i="1"/>
  <c r="J88" i="1"/>
  <c r="M88" i="1"/>
  <c r="N88" i="1"/>
  <c r="O88" i="1"/>
  <c r="S88" i="1"/>
  <c r="D89" i="1"/>
  <c r="G89" i="1"/>
  <c r="J89" i="1"/>
  <c r="M89" i="1"/>
  <c r="N89" i="1"/>
  <c r="O89" i="1"/>
  <c r="P89" i="1"/>
  <c r="S89" i="1"/>
  <c r="D90" i="1"/>
  <c r="J90" i="1"/>
  <c r="M90" i="1"/>
  <c r="N90" i="1"/>
  <c r="O90" i="1"/>
  <c r="D91" i="1"/>
  <c r="J91" i="1"/>
  <c r="M91" i="1"/>
  <c r="N91" i="1"/>
  <c r="O91" i="1"/>
  <c r="D92" i="1"/>
  <c r="G92" i="1"/>
  <c r="J92" i="1"/>
  <c r="M92" i="1"/>
  <c r="N92" i="1"/>
  <c r="O92" i="1"/>
  <c r="P92" i="1"/>
  <c r="S92" i="1"/>
  <c r="D93" i="1"/>
  <c r="K93" i="1"/>
  <c r="J93" i="1"/>
  <c r="M93" i="1"/>
  <c r="O93" i="1"/>
  <c r="Q93" i="1"/>
  <c r="P93" i="1"/>
  <c r="T93" i="1"/>
  <c r="S93" i="1"/>
  <c r="D95" i="1"/>
  <c r="G95" i="1"/>
  <c r="J95" i="1"/>
  <c r="M95" i="1"/>
  <c r="N95" i="1"/>
  <c r="O95" i="1"/>
  <c r="P95" i="1"/>
  <c r="S95" i="1"/>
  <c r="D96" i="1"/>
  <c r="G96" i="1"/>
  <c r="J96" i="1"/>
  <c r="M96" i="1"/>
  <c r="N96" i="1"/>
  <c r="O96" i="1"/>
  <c r="P96" i="1"/>
  <c r="S96" i="1"/>
  <c r="E97" i="1"/>
  <c r="D97" i="1"/>
  <c r="G97" i="1"/>
  <c r="H97" i="1"/>
  <c r="K97" i="1"/>
  <c r="O97" i="1"/>
  <c r="Q97" i="1"/>
  <c r="P97" i="1"/>
  <c r="T97" i="1"/>
  <c r="S97" i="1"/>
  <c r="D99" i="1"/>
  <c r="G99" i="1"/>
  <c r="J99" i="1"/>
  <c r="M99" i="1"/>
  <c r="N99" i="1"/>
  <c r="O99" i="1"/>
  <c r="P99" i="1"/>
  <c r="S99" i="1"/>
  <c r="F100" i="1"/>
  <c r="D100" i="1"/>
  <c r="I100" i="1"/>
  <c r="I59" i="1"/>
  <c r="L100" i="1"/>
  <c r="O100" i="1"/>
  <c r="N100" i="1"/>
  <c r="P100" i="1"/>
  <c r="R100" i="1"/>
  <c r="R59" i="1"/>
  <c r="U100" i="1"/>
  <c r="U59" i="1"/>
  <c r="D102" i="1"/>
  <c r="G102" i="1"/>
  <c r="J102" i="1"/>
  <c r="M102" i="1"/>
  <c r="N102" i="1"/>
  <c r="O102" i="1"/>
  <c r="P102" i="1"/>
  <c r="S102" i="1"/>
  <c r="D103" i="1"/>
  <c r="G103" i="1"/>
  <c r="J103" i="1"/>
  <c r="M103" i="1"/>
  <c r="N103" i="1"/>
  <c r="O103" i="1"/>
  <c r="P103" i="1"/>
  <c r="S103" i="1"/>
  <c r="E104" i="1"/>
  <c r="D104" i="1"/>
  <c r="F104" i="1"/>
  <c r="F59" i="1"/>
  <c r="H104" i="1"/>
  <c r="G104" i="1"/>
  <c r="I104" i="1"/>
  <c r="O104" i="1"/>
  <c r="K104" i="1"/>
  <c r="N104" i="1"/>
  <c r="Q104" i="1"/>
  <c r="P104" i="1"/>
  <c r="T104" i="1"/>
  <c r="S104" i="1"/>
  <c r="D106" i="1"/>
  <c r="J106" i="1"/>
  <c r="M106" i="1"/>
  <c r="N106" i="1"/>
  <c r="O106" i="1"/>
  <c r="D107" i="1"/>
  <c r="G107" i="1"/>
  <c r="M107" i="1"/>
  <c r="J107" i="1"/>
  <c r="N107" i="1"/>
  <c r="O107" i="1"/>
  <c r="D108" i="1"/>
  <c r="G108" i="1"/>
  <c r="J108" i="1"/>
  <c r="M108" i="1"/>
  <c r="N108" i="1"/>
  <c r="O108" i="1"/>
  <c r="P108" i="1"/>
  <c r="S108" i="1"/>
  <c r="U44" i="1"/>
  <c r="G93" i="1"/>
  <c r="M81" i="1"/>
  <c r="M55" i="1"/>
  <c r="G12" i="1"/>
  <c r="N97" i="1"/>
  <c r="J97" i="1"/>
  <c r="M97" i="1"/>
  <c r="S69" i="1"/>
  <c r="M82" i="1"/>
  <c r="M27" i="1"/>
  <c r="M23" i="1"/>
  <c r="N20" i="1"/>
  <c r="T12" i="1"/>
  <c r="S12" i="1"/>
  <c r="T10" i="1"/>
  <c r="S10" i="1"/>
  <c r="S16" i="1"/>
  <c r="D12" i="1"/>
  <c r="G100" i="1"/>
  <c r="D64" i="1"/>
  <c r="M22" i="1"/>
  <c r="P56" i="1"/>
  <c r="R44" i="1"/>
  <c r="P64" i="1"/>
  <c r="P68" i="1"/>
  <c r="Q52" i="1"/>
  <c r="P52" i="1"/>
  <c r="J100" i="1"/>
  <c r="M100" i="1"/>
  <c r="N316" i="8"/>
  <c r="N314" i="8"/>
  <c r="M314" i="8"/>
  <c r="S64" i="1"/>
  <c r="O281" i="8"/>
  <c r="N281" i="8"/>
  <c r="M281" i="8"/>
  <c r="O282" i="8"/>
  <c r="N282" i="8"/>
  <c r="M282" i="8"/>
  <c r="O283" i="8"/>
  <c r="N283" i="8"/>
  <c r="M283" i="8"/>
  <c r="O280" i="8"/>
  <c r="N280" i="8"/>
  <c r="M280" i="8"/>
  <c r="O183" i="8"/>
  <c r="N183" i="8"/>
  <c r="M183" i="8"/>
  <c r="O178" i="8"/>
  <c r="N178" i="8"/>
  <c r="M178" i="8"/>
  <c r="O182" i="8"/>
  <c r="N182" i="8"/>
  <c r="M182" i="8"/>
  <c r="O180" i="8"/>
  <c r="N180" i="8"/>
  <c r="M180" i="8"/>
  <c r="O176" i="8"/>
  <c r="N176" i="8"/>
  <c r="R19" i="7"/>
  <c r="P19" i="7"/>
  <c r="W252" i="8"/>
  <c r="V252" i="8"/>
  <c r="V250" i="8"/>
  <c r="V235" i="8"/>
  <c r="L44" i="1"/>
  <c r="L8" i="1"/>
  <c r="O44" i="1"/>
  <c r="O56" i="1"/>
  <c r="U8" i="1"/>
  <c r="I8" i="1"/>
  <c r="F8" i="1"/>
  <c r="D56" i="1"/>
  <c r="S74" i="1"/>
  <c r="G64" i="1"/>
  <c r="M42" i="1"/>
  <c r="Q44" i="1"/>
  <c r="N17" i="1"/>
  <c r="S100" i="1"/>
  <c r="D72" i="1"/>
  <c r="E59" i="1"/>
  <c r="D59" i="1"/>
  <c r="D74" i="1"/>
  <c r="E44" i="1"/>
  <c r="D44" i="1"/>
  <c r="D10" i="1"/>
  <c r="E8" i="1"/>
  <c r="D8" i="1"/>
  <c r="G72" i="1"/>
  <c r="G74" i="1"/>
  <c r="H59" i="1"/>
  <c r="G44" i="1"/>
  <c r="G52" i="1"/>
  <c r="N52" i="1"/>
  <c r="H10" i="1"/>
  <c r="G59" i="1"/>
  <c r="H8" i="1"/>
  <c r="G10" i="1"/>
  <c r="N93" i="1"/>
  <c r="J20" i="1"/>
  <c r="M20" i="1"/>
  <c r="J104" i="1"/>
  <c r="M104" i="1"/>
  <c r="N64" i="1"/>
  <c r="K44" i="1"/>
  <c r="N10" i="1"/>
  <c r="J12" i="1"/>
  <c r="M12" i="1"/>
  <c r="T250" i="8"/>
  <c r="K258" i="8"/>
  <c r="J258" i="8"/>
  <c r="V155" i="8"/>
  <c r="W258" i="8"/>
  <c r="P46" i="8"/>
  <c r="J217" i="8"/>
  <c r="P217" i="8"/>
  <c r="K215" i="8"/>
  <c r="J141" i="8"/>
  <c r="K314" i="8"/>
  <c r="J314" i="8"/>
  <c r="K332" i="8"/>
  <c r="J332" i="8"/>
  <c r="Q199" i="8"/>
  <c r="S42" i="8"/>
  <c r="O143" i="8"/>
  <c r="O141" i="8"/>
  <c r="R143" i="8"/>
  <c r="I13" i="8"/>
  <c r="I11" i="8"/>
  <c r="G307" i="8"/>
  <c r="H232" i="8"/>
  <c r="M316" i="8"/>
  <c r="I113" i="8"/>
  <c r="G113" i="8"/>
  <c r="G111" i="8"/>
  <c r="P50" i="8"/>
  <c r="N44" i="1"/>
  <c r="P74" i="1"/>
  <c r="K59" i="1"/>
  <c r="N72" i="1"/>
  <c r="J72" i="1"/>
  <c r="M72" i="1"/>
  <c r="N74" i="1"/>
  <c r="J74" i="1"/>
  <c r="M74" i="1"/>
  <c r="N59" i="1"/>
  <c r="M59" i="1"/>
  <c r="S72" i="1"/>
  <c r="T59" i="1"/>
  <c r="S59" i="1"/>
  <c r="Q59" i="1"/>
  <c r="P59" i="1"/>
  <c r="P72" i="1"/>
  <c r="Q10" i="1"/>
  <c r="P10" i="1"/>
  <c r="P237" i="8"/>
  <c r="J85" i="8"/>
  <c r="J186" i="8"/>
  <c r="S199" i="8"/>
  <c r="T197" i="8"/>
  <c r="J234" i="8"/>
  <c r="X295" i="8"/>
  <c r="X293" i="8"/>
  <c r="Q316" i="8"/>
  <c r="J316" i="8"/>
  <c r="K119" i="8"/>
  <c r="Q119" i="8"/>
  <c r="Q85" i="8"/>
  <c r="J242" i="8"/>
  <c r="J240" i="8"/>
  <c r="M42" i="8"/>
  <c r="P42" i="8"/>
  <c r="P150" i="8"/>
  <c r="X133" i="8"/>
  <c r="X131" i="8"/>
  <c r="V131" i="8"/>
  <c r="V133" i="8"/>
  <c r="R234" i="8"/>
  <c r="O232" i="8"/>
  <c r="M232" i="8"/>
  <c r="P232" i="8"/>
  <c r="V115" i="8"/>
  <c r="W232" i="8"/>
  <c r="Q129" i="8"/>
  <c r="N127" i="8"/>
  <c r="N125" i="8"/>
  <c r="T72" i="8"/>
  <c r="S72" i="8"/>
  <c r="S153" i="8"/>
  <c r="S155" i="8"/>
  <c r="T320" i="8"/>
  <c r="S320" i="8"/>
  <c r="K13" i="8"/>
  <c r="J13" i="8"/>
  <c r="K11" i="8"/>
  <c r="V96" i="8"/>
  <c r="P298" i="8"/>
  <c r="P285" i="8"/>
  <c r="P68" i="8"/>
  <c r="J252" i="8"/>
  <c r="Q252" i="8"/>
  <c r="K250" i="8"/>
  <c r="W163" i="8"/>
  <c r="V163" i="8"/>
  <c r="V165" i="8"/>
  <c r="I295" i="8"/>
  <c r="I293" i="8"/>
  <c r="N232" i="8"/>
  <c r="Q234" i="8"/>
  <c r="M234" i="8"/>
  <c r="P234" i="8"/>
  <c r="S226" i="8"/>
  <c r="S298" i="8"/>
  <c r="L161" i="8"/>
  <c r="U111" i="8"/>
  <c r="T232" i="8"/>
  <c r="V129" i="8"/>
  <c r="W127" i="8"/>
  <c r="V127" i="8"/>
  <c r="V334" i="8"/>
  <c r="J250" i="8"/>
  <c r="J165" i="8"/>
  <c r="J15" i="8"/>
  <c r="J297" i="8"/>
  <c r="G74" i="8"/>
  <c r="S250" i="8"/>
  <c r="G83" i="8"/>
  <c r="G81" i="8"/>
  <c r="G79" i="8"/>
  <c r="W125" i="8"/>
  <c r="V125" i="8"/>
  <c r="G15" i="8"/>
  <c r="G13" i="8"/>
  <c r="R135" i="8"/>
  <c r="S252" i="8"/>
  <c r="X273" i="8"/>
  <c r="P221" i="8"/>
  <c r="R246" i="8"/>
  <c r="K295" i="8"/>
  <c r="J135" i="8"/>
  <c r="G301" i="8"/>
  <c r="Q157" i="8"/>
  <c r="T295" i="8"/>
  <c r="S297" i="8"/>
  <c r="K81" i="8"/>
  <c r="K79" i="8"/>
  <c r="T215" i="8"/>
  <c r="T213" i="8"/>
  <c r="P324" i="8"/>
  <c r="W197" i="8"/>
  <c r="V226" i="8"/>
  <c r="W153" i="8"/>
  <c r="V153" i="8"/>
  <c r="P316" i="8"/>
  <c r="P284" i="8"/>
  <c r="P137" i="8"/>
  <c r="G260" i="8"/>
  <c r="G53" i="8"/>
  <c r="G217" i="8"/>
  <c r="Q314" i="8"/>
  <c r="L204" i="8"/>
  <c r="J204" i="8"/>
  <c r="N195" i="8"/>
  <c r="N174" i="8"/>
  <c r="T163" i="8"/>
  <c r="S163" i="8"/>
  <c r="P291" i="8"/>
  <c r="P235" i="8"/>
  <c r="S242" i="8"/>
  <c r="S170" i="8"/>
  <c r="K320" i="8"/>
  <c r="J320" i="8"/>
  <c r="T316" i="8"/>
  <c r="S316" i="8"/>
  <c r="R85" i="8"/>
  <c r="M188" i="8"/>
  <c r="P188" i="8"/>
  <c r="M135" i="8"/>
  <c r="P135" i="8"/>
  <c r="I240" i="8"/>
  <c r="G157" i="8"/>
  <c r="P25" i="8"/>
  <c r="P21" i="8"/>
  <c r="P24" i="8"/>
  <c r="P20" i="8"/>
  <c r="Q188" i="8"/>
  <c r="P290" i="8"/>
  <c r="R188" i="8"/>
  <c r="G178" i="8"/>
  <c r="Q145" i="8"/>
  <c r="J208" i="8"/>
  <c r="J322" i="8"/>
  <c r="W72" i="8"/>
  <c r="V72" i="8"/>
  <c r="O133" i="8"/>
  <c r="W143" i="8"/>
  <c r="V143" i="8"/>
  <c r="J143" i="8"/>
  <c r="K163" i="8"/>
  <c r="J163" i="8"/>
  <c r="N143" i="8"/>
  <c r="N141" i="8"/>
  <c r="S53" i="8"/>
  <c r="W320" i="8"/>
  <c r="V320" i="8"/>
  <c r="I83" i="8"/>
  <c r="I81" i="8"/>
  <c r="I79" i="8"/>
  <c r="P138" i="8"/>
  <c r="P114" i="8"/>
  <c r="P91" i="8"/>
  <c r="P64" i="8"/>
  <c r="P58" i="8"/>
  <c r="P54" i="8"/>
  <c r="Q279" i="8"/>
  <c r="J279" i="8"/>
  <c r="J277" i="8"/>
  <c r="W40" i="8"/>
  <c r="V42" i="8"/>
  <c r="G322" i="8"/>
  <c r="K72" i="8"/>
  <c r="J72" i="8"/>
  <c r="J74" i="8"/>
  <c r="P27" i="8"/>
  <c r="K277" i="8"/>
  <c r="K275" i="8"/>
  <c r="N119" i="8"/>
  <c r="S284" i="8"/>
  <c r="T279" i="8"/>
  <c r="S279" i="8"/>
  <c r="S277" i="8"/>
  <c r="S275" i="8"/>
  <c r="H186" i="8"/>
  <c r="G188" i="8"/>
  <c r="I232" i="8"/>
  <c r="G232" i="8"/>
  <c r="G234" i="8"/>
  <c r="O163" i="8"/>
  <c r="R163" i="8"/>
  <c r="S146" i="8"/>
  <c r="T145" i="8"/>
  <c r="W119" i="8"/>
  <c r="V119" i="8"/>
  <c r="V121" i="8"/>
  <c r="X232" i="8"/>
  <c r="V234" i="8"/>
  <c r="V232" i="8"/>
  <c r="H314" i="8"/>
  <c r="G316" i="8"/>
  <c r="G145" i="8"/>
  <c r="I143" i="8"/>
  <c r="I141" i="8"/>
  <c r="K197" i="8"/>
  <c r="J199" i="8"/>
  <c r="U95" i="8"/>
  <c r="S260" i="8"/>
  <c r="S258" i="8"/>
  <c r="U258" i="8"/>
  <c r="S215" i="8"/>
  <c r="Q232" i="8"/>
  <c r="W195" i="8"/>
  <c r="H215" i="8"/>
  <c r="G215" i="8"/>
  <c r="H213" i="8"/>
  <c r="G213" i="8"/>
  <c r="I111" i="8"/>
  <c r="I109" i="8"/>
  <c r="I93" i="8"/>
  <c r="P271" i="8"/>
  <c r="P266" i="8"/>
  <c r="P262" i="8"/>
  <c r="S121" i="8"/>
  <c r="T119" i="8"/>
  <c r="S119" i="8"/>
  <c r="W111" i="8"/>
  <c r="V111" i="8"/>
  <c r="V113" i="8"/>
  <c r="I277" i="8"/>
  <c r="H250" i="8"/>
  <c r="G252" i="8"/>
  <c r="G96" i="8"/>
  <c r="H95" i="8"/>
  <c r="G95" i="8"/>
  <c r="P311" i="8"/>
  <c r="P168" i="8"/>
  <c r="P148" i="8"/>
  <c r="P78" i="8"/>
  <c r="P70" i="8"/>
  <c r="P23" i="8"/>
  <c r="P254" i="8"/>
  <c r="P243" i="8"/>
  <c r="P303" i="8"/>
  <c r="P223" i="8"/>
  <c r="P88" i="8"/>
  <c r="P77" i="8"/>
  <c r="P69" i="8"/>
  <c r="P56" i="8"/>
  <c r="P30" i="8"/>
  <c r="I38" i="8"/>
  <c r="I9" i="8"/>
  <c r="P325" i="8"/>
  <c r="P292" i="8"/>
  <c r="P272" i="8"/>
  <c r="P267" i="8"/>
  <c r="P263" i="8"/>
  <c r="P146" i="8"/>
  <c r="N184" i="8"/>
  <c r="Q184" i="8"/>
  <c r="Q186" i="8"/>
  <c r="M176" i="8"/>
  <c r="K213" i="8"/>
  <c r="J213" i="8"/>
  <c r="J215" i="8"/>
  <c r="Q217" i="8"/>
  <c r="M217" i="8"/>
  <c r="Q334" i="8"/>
  <c r="J133" i="8"/>
  <c r="L131" i="8"/>
  <c r="N215" i="8"/>
  <c r="J307" i="8"/>
  <c r="K305" i="8"/>
  <c r="J305" i="8"/>
  <c r="G133" i="8"/>
  <c r="I131" i="8"/>
  <c r="R157" i="8"/>
  <c r="W277" i="8"/>
  <c r="W275" i="8"/>
  <c r="V279" i="8"/>
  <c r="V277" i="8"/>
  <c r="V275" i="8"/>
  <c r="I213" i="8"/>
  <c r="I215" i="8"/>
  <c r="R115" i="8"/>
  <c r="L81" i="8"/>
  <c r="M111" i="8"/>
  <c r="T38" i="8"/>
  <c r="S38" i="8"/>
  <c r="G42" i="8"/>
  <c r="G40" i="8"/>
  <c r="R121" i="8"/>
  <c r="J121" i="8"/>
  <c r="P19" i="8"/>
  <c r="V217" i="8"/>
  <c r="W215" i="8"/>
  <c r="J83" i="8"/>
  <c r="L113" i="8"/>
  <c r="P190" i="8"/>
  <c r="P51" i="8"/>
  <c r="P43" i="8"/>
  <c r="Q242" i="8"/>
  <c r="M242" i="8"/>
  <c r="P242" i="8"/>
  <c r="N240" i="8"/>
  <c r="Q240" i="8"/>
  <c r="P318" i="8"/>
  <c r="K330" i="8"/>
  <c r="J330" i="8"/>
  <c r="R15" i="8"/>
  <c r="L13" i="8"/>
  <c r="P327" i="8"/>
  <c r="T95" i="8"/>
  <c r="S96" i="8"/>
  <c r="N305" i="8"/>
  <c r="Q307" i="8"/>
  <c r="M307" i="8"/>
  <c r="K293" i="8"/>
  <c r="J293" i="8"/>
  <c r="J295" i="8"/>
  <c r="K161" i="8"/>
  <c r="J161" i="8"/>
  <c r="K312" i="8"/>
  <c r="J312" i="8"/>
  <c r="M143" i="8"/>
  <c r="P143" i="8"/>
  <c r="O131" i="8"/>
  <c r="R131" i="8"/>
  <c r="R133" i="8"/>
  <c r="M133" i="8"/>
  <c r="P133" i="8"/>
  <c r="T161" i="8"/>
  <c r="S161" i="8"/>
  <c r="I230" i="8"/>
  <c r="I211" i="8"/>
  <c r="M119" i="8"/>
  <c r="V40" i="8"/>
  <c r="W38" i="8"/>
  <c r="V38" i="8"/>
  <c r="G186" i="8"/>
  <c r="H184" i="8"/>
  <c r="K109" i="8"/>
  <c r="K93" i="8"/>
  <c r="J93" i="8"/>
  <c r="G250" i="8"/>
  <c r="S145" i="8"/>
  <c r="T143" i="8"/>
  <c r="S143" i="8"/>
  <c r="N109" i="8"/>
  <c r="I275" i="8"/>
  <c r="I273" i="8"/>
  <c r="Q197" i="8"/>
  <c r="K195" i="8"/>
  <c r="K174" i="8"/>
  <c r="J197" i="8"/>
  <c r="G314" i="8"/>
  <c r="L11" i="8"/>
  <c r="L9" i="8"/>
  <c r="L8" i="8"/>
  <c r="R13" i="8"/>
  <c r="G131" i="8"/>
  <c r="Q215" i="8"/>
  <c r="N213" i="8"/>
  <c r="L111" i="8"/>
  <c r="R113" i="8"/>
  <c r="R81" i="8"/>
  <c r="L79" i="8"/>
  <c r="J79" i="8"/>
  <c r="M305" i="8"/>
  <c r="P305" i="8"/>
  <c r="Q305" i="8"/>
  <c r="J119" i="8"/>
  <c r="P121" i="8"/>
  <c r="K139" i="8"/>
  <c r="P307" i="8"/>
  <c r="J81" i="8"/>
  <c r="W213" i="8"/>
  <c r="V215" i="8"/>
  <c r="V213" i="8"/>
  <c r="J131" i="8"/>
  <c r="P119" i="8"/>
  <c r="M131" i="8"/>
  <c r="P131" i="8"/>
  <c r="J195" i="8"/>
  <c r="Q195" i="8"/>
  <c r="G184" i="8"/>
  <c r="R79" i="8"/>
  <c r="Q213" i="8"/>
  <c r="J11" i="8"/>
  <c r="R11" i="8"/>
  <c r="L109" i="8"/>
  <c r="R111" i="8"/>
  <c r="L93" i="8"/>
  <c r="P44" i="1"/>
  <c r="J44" i="1"/>
  <c r="M44" i="1"/>
  <c r="G14" i="7"/>
  <c r="N332" i="8"/>
  <c r="Q332" i="8"/>
  <c r="M332" i="8"/>
  <c r="P332" i="8"/>
  <c r="Q8" i="1"/>
  <c r="P8" i="1"/>
  <c r="K8" i="1"/>
  <c r="N8" i="1"/>
  <c r="O10" i="1"/>
  <c r="S334" i="8"/>
  <c r="Q258" i="8"/>
  <c r="M260" i="8"/>
  <c r="Q260" i="8"/>
  <c r="N250" i="8"/>
  <c r="M250" i="8"/>
  <c r="P250" i="8"/>
  <c r="Q163" i="8"/>
  <c r="N161" i="8"/>
  <c r="Q165" i="8"/>
  <c r="Q141" i="8"/>
  <c r="Q143" i="8"/>
  <c r="S54" i="1"/>
  <c r="T52" i="1"/>
  <c r="N230" i="8"/>
  <c r="Q230" i="8"/>
  <c r="Q161" i="8"/>
  <c r="T44" i="1"/>
  <c r="S52" i="1"/>
  <c r="N211" i="8"/>
  <c r="T8" i="1"/>
  <c r="S8" i="1"/>
  <c r="S44" i="1"/>
  <c r="M17" i="8"/>
  <c r="P17" i="8"/>
  <c r="R17" i="8"/>
  <c r="M297" i="8"/>
  <c r="P297" i="8"/>
  <c r="Q297" i="8"/>
  <c r="W250" i="8"/>
  <c r="W174" i="8"/>
  <c r="J275" i="8"/>
  <c r="J174" i="8"/>
  <c r="Q174" i="8"/>
  <c r="K273" i="8"/>
  <c r="J273" i="8"/>
  <c r="Q275" i="8"/>
  <c r="N38" i="8"/>
  <c r="Q53" i="8"/>
  <c r="O240" i="8"/>
  <c r="M246" i="8"/>
  <c r="P246" i="8"/>
  <c r="S135" i="8"/>
  <c r="U133" i="8"/>
  <c r="Q96" i="8"/>
  <c r="M96" i="8"/>
  <c r="P96" i="8"/>
  <c r="Q277" i="8"/>
  <c r="Q250" i="8"/>
  <c r="T141" i="8"/>
  <c r="J113" i="8"/>
  <c r="G11" i="8"/>
  <c r="U109" i="8"/>
  <c r="S111" i="8"/>
  <c r="H197" i="8"/>
  <c r="G199" i="8"/>
  <c r="P18" i="8"/>
  <c r="N95" i="8"/>
  <c r="K211" i="8"/>
  <c r="J211" i="8"/>
  <c r="V307" i="8"/>
  <c r="O197" i="8"/>
  <c r="V297" i="8"/>
  <c r="W295" i="8"/>
  <c r="Q155" i="8"/>
  <c r="N153" i="8"/>
  <c r="N320" i="8"/>
  <c r="Q322" i="8"/>
  <c r="M322" i="8"/>
  <c r="P322" i="8"/>
  <c r="V104" i="8"/>
  <c r="X95" i="8"/>
  <c r="H119" i="8"/>
  <c r="G121" i="8"/>
  <c r="M165" i="8"/>
  <c r="P165" i="8"/>
  <c r="R165" i="8"/>
  <c r="T83" i="8"/>
  <c r="S85" i="8"/>
  <c r="S129" i="8"/>
  <c r="T127" i="8"/>
  <c r="H312" i="8"/>
  <c r="G312" i="8"/>
  <c r="M125" i="8"/>
  <c r="P125" i="8"/>
  <c r="Q125" i="8"/>
  <c r="T195" i="8"/>
  <c r="S195" i="8"/>
  <c r="S197" i="8"/>
  <c r="P314" i="8"/>
  <c r="N72" i="8"/>
  <c r="M74" i="8"/>
  <c r="P74" i="8"/>
  <c r="Q74" i="8"/>
  <c r="X186" i="8"/>
  <c r="X184" i="8"/>
  <c r="X174" i="8"/>
  <c r="V174" i="8"/>
  <c r="V188" i="8"/>
  <c r="V186" i="8"/>
  <c r="V184" i="8"/>
  <c r="V316" i="8"/>
  <c r="W314" i="8"/>
  <c r="I163" i="8"/>
  <c r="I161" i="8"/>
  <c r="J109" i="8"/>
  <c r="Q109" i="8"/>
  <c r="U211" i="8"/>
  <c r="W161" i="8"/>
  <c r="V161" i="8"/>
  <c r="Q113" i="8"/>
  <c r="G295" i="8"/>
  <c r="M199" i="8"/>
  <c r="P199" i="8"/>
  <c r="Q127" i="8"/>
  <c r="M127" i="8"/>
  <c r="P127" i="8"/>
  <c r="Q42" i="8"/>
  <c r="K40" i="8"/>
  <c r="W13" i="8"/>
  <c r="V13" i="8"/>
  <c r="V15" i="8"/>
  <c r="N330" i="8"/>
  <c r="H230" i="8"/>
  <c r="S95" i="8"/>
  <c r="T293" i="8"/>
  <c r="K95" i="8"/>
  <c r="J95" i="8"/>
  <c r="N312" i="8"/>
  <c r="I153" i="8"/>
  <c r="G153" i="8"/>
  <c r="O295" i="8"/>
  <c r="M295" i="8"/>
  <c r="P295" i="8"/>
  <c r="J178" i="8"/>
  <c r="L176" i="8"/>
  <c r="J176" i="8"/>
  <c r="P136" i="8"/>
  <c r="P92" i="8"/>
  <c r="R260" i="8"/>
  <c r="O258" i="8"/>
  <c r="R258" i="8"/>
  <c r="R301" i="8"/>
  <c r="T186" i="8"/>
  <c r="T184" i="8"/>
  <c r="T174" i="8"/>
  <c r="S174" i="8"/>
  <c r="S188" i="8"/>
  <c r="S186" i="8"/>
  <c r="S184" i="8"/>
  <c r="H277" i="8"/>
  <c r="G279" i="8"/>
  <c r="H141" i="8"/>
  <c r="H139" i="8"/>
  <c r="G143" i="8"/>
  <c r="G141" i="8"/>
  <c r="J145" i="8"/>
  <c r="P145" i="8"/>
  <c r="P222" i="8"/>
  <c r="P86" i="8"/>
  <c r="P71" i="8"/>
  <c r="M85" i="8"/>
  <c r="P85" i="8"/>
  <c r="N83" i="8"/>
  <c r="P252" i="8"/>
  <c r="X230" i="8"/>
  <c r="X211" i="8"/>
  <c r="V197" i="8"/>
  <c r="V195" i="8"/>
  <c r="Q121" i="8"/>
  <c r="T109" i="8"/>
  <c r="S109" i="8"/>
  <c r="M104" i="8"/>
  <c r="U295" i="8"/>
  <c r="U293" i="8"/>
  <c r="U273" i="8"/>
  <c r="S301" i="8"/>
  <c r="T230" i="8"/>
  <c r="S230" i="8"/>
  <c r="W141" i="8"/>
  <c r="V141" i="8"/>
  <c r="W139" i="8"/>
  <c r="V139" i="8"/>
  <c r="W83" i="8"/>
  <c r="W109" i="8"/>
  <c r="V109" i="8"/>
  <c r="V332" i="8"/>
  <c r="Q14" i="7"/>
  <c r="S83" i="8"/>
  <c r="T81" i="8"/>
  <c r="S332" i="8"/>
  <c r="T314" i="8"/>
  <c r="T277" i="8"/>
  <c r="T275" i="8"/>
  <c r="O161" i="8"/>
  <c r="M163" i="8"/>
  <c r="P163" i="8"/>
  <c r="Q295" i="8"/>
  <c r="N293" i="8"/>
  <c r="S15" i="8"/>
  <c r="S13" i="8"/>
  <c r="S11" i="8"/>
  <c r="T13" i="8"/>
  <c r="T11" i="8"/>
  <c r="T9" i="8"/>
  <c r="M15" i="8"/>
  <c r="P15" i="8"/>
  <c r="Q15" i="8"/>
  <c r="S16" i="8"/>
  <c r="M13" i="8"/>
  <c r="P13" i="8"/>
  <c r="N11" i="8"/>
  <c r="Q13" i="8"/>
  <c r="Q330" i="8"/>
  <c r="M330" i="8"/>
  <c r="P330" i="8"/>
  <c r="J111" i="8"/>
  <c r="P111" i="8"/>
  <c r="P113" i="8"/>
  <c r="T211" i="8"/>
  <c r="S211" i="8"/>
  <c r="W93" i="8"/>
  <c r="S141" i="8"/>
  <c r="T139" i="8"/>
  <c r="S139" i="8"/>
  <c r="Q211" i="8"/>
  <c r="H275" i="8"/>
  <c r="H273" i="8"/>
  <c r="G277" i="8"/>
  <c r="G275" i="8"/>
  <c r="M312" i="8"/>
  <c r="P312" i="8"/>
  <c r="Q312" i="8"/>
  <c r="M72" i="8"/>
  <c r="P72" i="8"/>
  <c r="Q72" i="8"/>
  <c r="X93" i="8"/>
  <c r="X8" i="8"/>
  <c r="V95" i="8"/>
  <c r="Q320" i="8"/>
  <c r="M320" i="8"/>
  <c r="P320" i="8"/>
  <c r="M197" i="8"/>
  <c r="P197" i="8"/>
  <c r="R197" i="8"/>
  <c r="O195" i="8"/>
  <c r="G197" i="8"/>
  <c r="H195" i="8"/>
  <c r="R240" i="8"/>
  <c r="M240" i="8"/>
  <c r="P240" i="8"/>
  <c r="I139" i="8"/>
  <c r="I8" i="8"/>
  <c r="V314" i="8"/>
  <c r="V312" i="8"/>
  <c r="W312" i="8"/>
  <c r="H109" i="8"/>
  <c r="G119" i="8"/>
  <c r="V295" i="8"/>
  <c r="W293" i="8"/>
  <c r="G139" i="8"/>
  <c r="G230" i="8"/>
  <c r="H211" i="8"/>
  <c r="G211" i="8"/>
  <c r="T273" i="8"/>
  <c r="W11" i="8"/>
  <c r="N81" i="8"/>
  <c r="Q83" i="8"/>
  <c r="M83" i="8"/>
  <c r="P83" i="8"/>
  <c r="J40" i="8"/>
  <c r="P40" i="8"/>
  <c r="Q40" i="8"/>
  <c r="K38" i="8"/>
  <c r="J38" i="8"/>
  <c r="K9" i="8"/>
  <c r="S295" i="8"/>
  <c r="S293" i="8"/>
  <c r="S127" i="8"/>
  <c r="T125" i="8"/>
  <c r="Q153" i="8"/>
  <c r="N139" i="8"/>
  <c r="Q139" i="8"/>
  <c r="N93" i="8"/>
  <c r="Q95" i="8"/>
  <c r="U131" i="8"/>
  <c r="S131" i="8"/>
  <c r="S133" i="8"/>
  <c r="V83" i="8"/>
  <c r="W81" i="8"/>
  <c r="W9" i="8"/>
  <c r="V9" i="8"/>
  <c r="V11" i="8"/>
  <c r="Q15" i="7"/>
  <c r="P15" i="7"/>
  <c r="P14" i="7"/>
  <c r="S81" i="8"/>
  <c r="T79" i="8"/>
  <c r="S79" i="8"/>
  <c r="T312" i="8"/>
  <c r="S312" i="8"/>
  <c r="S314" i="8"/>
  <c r="S273" i="8"/>
  <c r="G273" i="8"/>
  <c r="V242" i="8"/>
  <c r="W240" i="8"/>
  <c r="N273" i="8"/>
  <c r="Q293" i="8"/>
  <c r="S9" i="8"/>
  <c r="M11" i="8"/>
  <c r="P11" i="8"/>
  <c r="N9" i="8"/>
  <c r="Q11" i="8"/>
  <c r="K8" i="8"/>
  <c r="J8" i="8"/>
  <c r="J9" i="8"/>
  <c r="S125" i="8"/>
  <c r="T93" i="8"/>
  <c r="M81" i="8"/>
  <c r="P81" i="8"/>
  <c r="Q81" i="8"/>
  <c r="N79" i="8"/>
  <c r="V293" i="8"/>
  <c r="W273" i="8"/>
  <c r="V273" i="8"/>
  <c r="R195" i="8"/>
  <c r="M195" i="8"/>
  <c r="P195" i="8"/>
  <c r="G109" i="8"/>
  <c r="H93" i="8"/>
  <c r="Q93" i="8"/>
  <c r="Q38" i="8"/>
  <c r="G195" i="8"/>
  <c r="H174" i="8"/>
  <c r="G174" i="8"/>
  <c r="V93" i="8"/>
  <c r="U93" i="8"/>
  <c r="U8" i="8"/>
  <c r="V81" i="8"/>
  <c r="W79" i="8"/>
  <c r="V79" i="8"/>
  <c r="V240" i="8"/>
  <c r="W230" i="8"/>
  <c r="W211" i="8"/>
  <c r="Q273" i="8"/>
  <c r="N8" i="8"/>
  <c r="Q9" i="8"/>
  <c r="S93" i="8"/>
  <c r="T8" i="8"/>
  <c r="S8" i="8"/>
  <c r="M79" i="8"/>
  <c r="P79" i="8"/>
  <c r="Q79" i="8"/>
  <c r="G93" i="8"/>
  <c r="H8" i="8"/>
  <c r="G8" i="8"/>
  <c r="V211" i="8"/>
  <c r="W8" i="8"/>
  <c r="Q8" i="8"/>
  <c r="V8" i="8"/>
  <c r="J10" i="7"/>
  <c r="M8" i="7"/>
  <c r="M155" i="8"/>
  <c r="P155" i="8"/>
  <c r="O153" i="8"/>
  <c r="M141" i="8"/>
  <c r="P141" i="8"/>
  <c r="R141" i="8"/>
  <c r="O139" i="8"/>
  <c r="R139" i="8"/>
  <c r="O293" i="8"/>
  <c r="R295" i="8"/>
  <c r="M277" i="8"/>
  <c r="P277" i="8"/>
  <c r="O275" i="8"/>
  <c r="R277" i="8"/>
  <c r="M279" i="8"/>
  <c r="P279" i="8"/>
  <c r="R279" i="8"/>
  <c r="M161" i="8"/>
  <c r="P161" i="8"/>
  <c r="R161" i="8"/>
  <c r="M258" i="8"/>
  <c r="P258" i="8"/>
  <c r="M53" i="8"/>
  <c r="P53" i="8"/>
  <c r="O9" i="8"/>
  <c r="R38" i="8"/>
  <c r="O230" i="8"/>
  <c r="M230" i="8"/>
  <c r="P230" i="8"/>
  <c r="R232" i="8"/>
  <c r="M109" i="8"/>
  <c r="P109" i="8"/>
  <c r="R109" i="8"/>
  <c r="L12" i="7"/>
  <c r="J12" i="7"/>
  <c r="J14" i="7"/>
  <c r="R153" i="8"/>
  <c r="M153" i="8"/>
  <c r="P153" i="8"/>
  <c r="M293" i="8"/>
  <c r="P293" i="8"/>
  <c r="R293" i="8"/>
  <c r="O273" i="8"/>
  <c r="R275" i="8"/>
  <c r="M275" i="8"/>
  <c r="P275" i="8"/>
  <c r="M9" i="8"/>
  <c r="P9" i="8"/>
  <c r="R230" i="8"/>
  <c r="M273" i="8"/>
  <c r="P273" i="8"/>
  <c r="R273" i="8"/>
  <c r="M226" i="8"/>
  <c r="M215" i="8"/>
  <c r="P215" i="8"/>
  <c r="O213" i="8"/>
  <c r="M186" i="8"/>
  <c r="P186" i="8"/>
  <c r="O184" i="8"/>
  <c r="R186" i="8"/>
  <c r="M139" i="8"/>
  <c r="P139" i="8"/>
  <c r="O93" i="8"/>
  <c r="M95" i="8"/>
  <c r="P95" i="8"/>
  <c r="R95" i="8"/>
  <c r="R96" i="8"/>
  <c r="R9" i="8"/>
  <c r="O211" i="8"/>
  <c r="M213" i="8"/>
  <c r="P213" i="8"/>
  <c r="R184" i="8"/>
  <c r="O174" i="8"/>
  <c r="M184" i="8"/>
  <c r="P184" i="8"/>
  <c r="R93" i="8"/>
  <c r="M93" i="8"/>
  <c r="P93" i="8"/>
  <c r="R211" i="8"/>
  <c r="M211" i="8"/>
  <c r="P211" i="8"/>
  <c r="M174" i="8"/>
  <c r="P174" i="8"/>
  <c r="R174" i="8"/>
  <c r="O8" i="8"/>
  <c r="R8" i="8"/>
  <c r="M8" i="8"/>
  <c r="P8" i="8"/>
  <c r="O8" i="1"/>
  <c r="J8" i="1"/>
  <c r="M8" i="1"/>
</calcChain>
</file>

<file path=xl/sharedStrings.xml><?xml version="1.0" encoding="utf-8"?>
<sst xmlns="http://schemas.openxmlformats.org/spreadsheetml/2006/main" count="1166" uniqueCount="525">
  <si>
    <t>îáÕÇ NN</t>
  </si>
  <si>
    <t>ºÏ³Ùï³ï»ë³ÏÝ»ñÁ</t>
  </si>
  <si>
    <t>Ðá¹í³ÍÇ NN</t>
  </si>
  <si>
    <t>ÀÝ¹³Ù»ÝÁ</t>
  </si>
  <si>
    <t>³Û¹ ÃíáõÙ`</t>
  </si>
  <si>
    <t>í³ñã³Ï³Ý µÛáõç»</t>
  </si>
  <si>
    <t>ýáÝ¹³ÛÇÝ µÛáõç»</t>
  </si>
  <si>
    <t>ÀÜ¸²ØºÜÀ ºÎ²ØàôîÜºð</t>
  </si>
  <si>
    <t/>
  </si>
  <si>
    <t>1100</t>
  </si>
  <si>
    <t>7100</t>
  </si>
  <si>
    <t>1110</t>
  </si>
  <si>
    <t>7131</t>
  </si>
  <si>
    <t>1111</t>
  </si>
  <si>
    <t>¶áõÛù³Ñ³ñÏ  Ñ³Ù³ÛÝùÝ»ñÇ í³ñã³Ï³Ý ï³ñ³ÍùÝ»ñáõÙ ·ïÝíáÕ ß»Ýù»ñÇ ¨ ßÇÝáõÃÛáõÝÝ»ñÇ Ñ³Ù³ñ</t>
  </si>
  <si>
    <t>1112</t>
  </si>
  <si>
    <t>ÐáÕÇ Ñ³ñÏ Ñ³Ù³ÛÝùÝ»ñÇ í³ñã³Ï³Ý ï³ñ³ÍùÝ»ñáõÙ  ·ïÝíáÕ ÑáÕÇ Ñ³Ù³ñ</t>
  </si>
  <si>
    <t>1113</t>
  </si>
  <si>
    <t>Ð³Ù³ÛÝùÇ µÛáõç» Ùáõïù³·ñíáÕ ³Ýß³ñÅ ·áõÛùÇ Ñ³ñÏ</t>
  </si>
  <si>
    <t>1120</t>
  </si>
  <si>
    <t>1.2 ¶áõÛù³ÛÇÝ Ñ³ñÏ»ñ ³ÛÉ ·áõÛùÇó</t>
  </si>
  <si>
    <t>7136</t>
  </si>
  <si>
    <t>1121</t>
  </si>
  <si>
    <t>¶áõÛù³Ñ³ñÏ ÷áË³¹ñ³ÙÇçáóÝ»ñÇ Ñ³Ù³ñ</t>
  </si>
  <si>
    <t>1130</t>
  </si>
  <si>
    <t>7145</t>
  </si>
  <si>
    <t>11301</t>
  </si>
  <si>
    <t>Ð³Ù³ÛÝùÇ í³ñã³Ï³Ý ï³ñ³ÍùáõÙ Ýáñ ß»Ýù»ñÇ, ßÇÝáõÃÛáõÝÝ»ñÇ ¨ áã ÑÇÙÝ³Ï³Ý  ßÇÝáõÃÛáõÝÝ»ñÇ ßÇÝ³ñ³ñáõÃÛ³Ý (ï»Õ³¹ñÙ³Ý) ÃáõÛÉïíáõÃÛ³Ý Ñ³Ù³ñ</t>
  </si>
  <si>
    <t>11302</t>
  </si>
  <si>
    <t>Ð³Ù³ÛÝùÇ í³ñã³Ï³Ý ï³ñ³ÍùáõÙ ·áÛáõÃÛáõÝ áõÝ»óáÕ ß»Ýù»ñÇ ¨ ßÇÝáõÃÛáõÝÝ»ñÇ í»ñ³Ï³éáõóÙ³Ý, áõÅ»Õ³óÙ³Ý, í»ñ³Ï³Ý·ÝÙ³Ý, ³ñ¹Ç³Ï³Ý³óÙ³Ý ¨ µ³ñ»Ï³ñ·Ù³Ý ³ßË³ï³ÝùÝ»ñ Ï³ï³ñ»Éáõ ÃáõÛÉïíáõÃÛ³Ý Ñ³Ù³ñ</t>
  </si>
  <si>
    <t>11303</t>
  </si>
  <si>
    <t>Ð³Ù³ÛÝùÇ í³ñã³Ï³Ý ï³ñ³ÍùáõÙ ß»Ýù»ñÇ, ßÇÝáõÃÛáõÝÝ»ñÇ ¨ ù³Õ³ù³ßÇÝ³Ï³Ý ³ÛÉ ûµÛ»ÏïÝ»ñÇ  ù³Ý¹Ù³Ý ÃáõÛÉïíáõÃÛ³Ý Ñ³Ù³ñ</t>
  </si>
  <si>
    <t>11304</t>
  </si>
  <si>
    <t>Ð³Ù³ÛÝùÇ í³ñã. ï³ñ³ÍùáõÙ, ë³ÑÙ³Ý³Ù»ñÓ µ³ñÓñÉ»éÝ. Ñ³Ù³ÛÝù-Ç í³ñã. ï³ñ³ÍùáõÙ, µ³ó³é. ÙÇçå»ï. ¨ Ñ³Ýñ³å»ï. Ýß³Ý³Ï. ³íïáÙáµÇÉ. ×³Ý³å³ñÑ-Ç ÏáÕ»½ñáõÙ, Ë³ÝáõÃ-áõÙ ¨ Ïñå³Ï-»ñáõÙ Ñ»ÕáõÏ í³é»ÉÇùÇ,  ë»ÕÙí³Í µÝ³Ï³Ý Ï³Ù Ñ»ÕáõÏ. Ý³íÃ . ·³½-Ç í³×³éùÇ ÃáõÛÉïí. Ñ³Ù³ñ</t>
  </si>
  <si>
    <t>11305</t>
  </si>
  <si>
    <t>Ð³Ù³ÛÝùÇ í³ñã³Ï³Ý ï³ñ³ÍùáõÙ, ë³ÑÙ³Ý³Ù»ñÓ ¨ µ³ñÓñÉ»éÝ³ÛÇÝ Ñ³Ù³ÛÝùÝ»ñÇ í³ñã³Ï³Ý ï³ñ³ÍùáõÙ ·ïÝíáÕ Ù³Ýñ³Í³Ë ³é¨ïñÇ Ï»ï»ñáõÙ Ï³Ù ³íïáÙ»ù»Ý³Ý»ñÇ ï»ËÝÇÏ³Ï³Ý ëå³ë³ñÏÙ³Ý ¨ Ýáñá·Ù³Ý Í³é³ÛáõÃÛ³Ý ûµÛ»ÏïÝ»ñáõÙ ï»ËÝÇÏ³Ï³Ý Ñ»ÕáõÏÝ»ñÇ í³×³éùÇ ÃáõÛÉïíáõÃÛ³Ý Ñ³Ù³ñ</t>
  </si>
  <si>
    <t>11306</t>
  </si>
  <si>
    <t>Ð³Ù³ÛÝùÇ í³ñã³Ï³Ý ï³ñ³ÍùáõÙ Ã³ÝÏ³ñÅ»ù Ù»ï³ÕÝ»ñÇó å³ïñ³ëïí³Í Çñ»ñÇª áñáß³ÏÇ í³ÛñáõÙ Ù³Ýñ³Í³Ë ³éù áõ í³×³éù Çñ³Ï³Ý³óÝ»Éáõ ÃáõÛÉïíáõÃÛ³Ý Ñ³Ù³ñ</t>
  </si>
  <si>
    <t>11307</t>
  </si>
  <si>
    <t>Ð³Ù³ÛÝùÇ í³ñã³Ï³Ý ï³ñ³ÍùáõÙ á·»ÉÇó ¨ ³ÉÏáÑáÉ³ÛÇÝ ËÙÇãùÝ»ñÇ ¨ (Ï³Ù) ÍË³ËáïÇ ³ñï³¹ñ³ÝùÇ í³×³éùÇ ÃáõÛÉïíáõÃÛ³Ý Ñ³Ù³ñ</t>
  </si>
  <si>
    <t>11308</t>
  </si>
  <si>
    <t>Æñ³í³µ³Ý³Ï³Ý ³ÝÓ³Ýó ¨ ³ÝÑ³ï Ó»éÝ³ñÏ³ï»ñ»ñÇÝ Ñ³Ù³ÛÝùÇ í³ñã³Ï³Ý ï³ñ³ÍùáõÙ §²é¨ïñÇ ¨ Í³é³ÛáõÃÛáõÝÝ»ñÇ Ù³ëÇÝ¦ Ð³Û³ëï³ÝÇ Ð³Ýñ³å»ïáõÃÛ³Ý ûñ»Ýùáí ë³ÑÙ³Ýí³Íª µ³óûÃÛ³ ³é¨ïáõñ Ï³½Ù³Ï»ñå»Éáõ ÃáõÛÉïíáõÃÛ³Ý Ñ³Ù³ñ</t>
  </si>
  <si>
    <t>11309</t>
  </si>
  <si>
    <t>Ð³Ù³ÛÝùÇ í³ñã³Ï³Ý ï³ñ³ÍùáõÙ ³é¨ïñÇ, Ñ³Ýñ³ÛÇÝ ëÝÝ¹Ç, ½í³ñ×³ÝùÇ, ß³ÑáõÙáí Ë³Õ»ñÇ ¨ íÇ×³Ï³Ë³Õ»ñÇ Ï³½Ù³Ï»ñåÙ³Ý ûµÛ»ÏïÝ»ñÇÝ, Ë³Õ³ïÝ»ñÇÝ ¨ µ³ÕÝÇùÝ»ñÇÝ (ë³áõÝ³Ý»ñÇÝ) Å³ÙÁ 24.00-Çó Ñ»ïá ³ßË³ï»Éáõ ÃáõÛÉïíáõÃÛ³Ý Ñ³Ù³ñ</t>
  </si>
  <si>
    <t>11310</t>
  </si>
  <si>
    <t>Ð³Ù³ÛÝùÇ í³ñã³Ï³Ý ï³ñ³ÍùáõÙ Ñ³Ù³ÛÝù³ÛÇÝ Ï³ÝáÝÝ»ñÇÝ Ñ³Ù³å³ï³ëË³Ý Ñ³Ýñ³ÛÇÝ ëÝÝ¹Ç Ï³½Ù³Ï»ñåÙ³Ý ¨ Çñ³óÙ³Ý ÃáõÛÉïíáõÃÛ³Ý Ñ³Ù³ñ</t>
  </si>
  <si>
    <t>11311</t>
  </si>
  <si>
    <t>ø³Õ³ù³ÛÇÝ µÝ³Ï³í³Ûñ»ñáõÙ ³í³·³Ýáõ áñáßÙ³Ùµ, ë³ÑÙ³Ýí³Í Ï³ñ·ÇÝ Ñ³Ù³å³ï³ëË³Ý, ïÝ³ÛÇÝ Ï»Ý¹³ÝÇÝ»ñ å³Ñ»Éáõ ÃáõÛÉïíáõÃÛ³Ý Ñ³Ù³ñ</t>
  </si>
  <si>
    <t>11312</t>
  </si>
  <si>
    <t>²í³·³Ýáõ ë³ÑÙ³Ýí. Ï³ñ·ÇÝ áõ å³ÛÙ³Ý-ÇÝ Ñ³Ù.ª Ñ³Ù³ÛÝùÇ í³ñã. ï³ñ³ÍùáõÙ ³ñï³ùÇÝ ·áí³½¹ ï»Õ³¹ñ»Éáõ ÃáõÛÉïí. Ñ³Ù³ñ, µ³ó³é. ÙÇçå»ï. áõ Ñ³Ýñ³å»ï. Ýß³Ý³Ï. ³íïáÙáµÇÉ. ×³Ý³å³ñÑ-Ç ûï³ñÙ³Ý ß»ñï»ñáõÙ ¨ å³ßïå. ·áïÇ-áõÙ ï»Õ³¹. ·áí³½¹-ñÇ ÃáõÛÉïí-ñÇ (µ³ó³é. ºñ¨³Ý ù³Õ³ùÇ)</t>
  </si>
  <si>
    <t>11313</t>
  </si>
  <si>
    <t>Ð³Û³ëï³ÝÇ Ð³Ýñ³å»ïáõÃÛ³Ý í³ñã³ï³ñ³Íù³ÛÇÝ ÙÇ³íáñÝ»ñÇ ËáñÑñ¹³ÝÇß»ñÁ (½ÇÝ³Ýß³Ý, ³Ýí³ÝáõÙ ¨ ³ÛÉÝ), áñå»ë ûñ»Ýùáí ·ñ³Ýóí³Í ³åñ³Ýù³ÛÇÝ Ýß³Ý, ³åñ³ÝùÝ»ñÇ ³ñï³¹ñáõÃÛ³Ý, ³ßË³ï³ÝùÝ»ñÇ Ï³ï³ñÙ³Ý, Í³é³ÛáõÃÛáõÝÝ»ñÇ Ù³ïáõóÙ³Ý ·áñÍÁÝÃ³óÝ»ñáõÙ û·ï³·áñÍ»Éáõ ÃáõÛÉïí. Ñ³Ù³ñ</t>
  </si>
  <si>
    <t>11314</t>
  </si>
  <si>
    <t>Ð³Ù³ÛÝùÇ í³ñã³Ï³Ý ï³ñ³ÍùáõÙ Ù³ñ¹³ï³ñ ï³ùëáõ (µ³ó³éáõÃÛ³Ùµ »ñÃáõÕ³ÛÇÝ ï³ùëÇÝ»ñÇª ÙÇÏñá³íïáµáõëÝ»ñÇ) Í³é³ÛáõÃÛáõÝ Çñ³Ï³Ý³óÝ»Éáõ ÃáõÛÉïíáõÃÛ³Ý Ñ³Ù³ñ</t>
  </si>
  <si>
    <t>11315</t>
  </si>
  <si>
    <t>Ð³Ù³ÛÝùÇ í³ñã³Ï³Ý ï³ñ³ÍùáõÙ ù³Õ³ù³óÇ³Ï³Ý Ñá·»Ñ³Ý·ëïÇ (Ññ³Å»ßïÇ) ÍÇë³Ï³ï³ñáõÃÛ³Ý Í³é³ÛáõÃÛáõÝÝ»ñÇ Çñ³Ï³Ý³óÙ³Ý ¨ (Ï³Ù) Ù³ïáõóÙ³Ý ÃáõÛÉïíáõÃÛ³Ý Ñ³Ù³ñ</t>
  </si>
  <si>
    <t>11317</t>
  </si>
  <si>
    <t>Ð³Ù³ÛÝùÇ í³ñã³Ï³Ý ï³ñ³ÍùáõÙ ï»ËÝÇÏ³Ï³Ý ¨ Ñ³ïáõÏ Ýß³Ý³ÏáõÃÛ³Ý Ññ³í³éáõÃÛáõÝ Çñ³Ï³Ý³óÝ»Éáõ ÃáõÛÉïíáõÃÛ³Ý Ñ³Ù³ñ</t>
  </si>
  <si>
    <t>11318</t>
  </si>
  <si>
    <t>Ð³Ù³ÛÝùÇ ï³ñ³ÍùáõÙ ë³ÑÙ³Ý³÷³ÏÙ³Ý »ÝÃ³Ï³ Í³é³ÛáõÃÛ³Ý ûµÛ»ÏïÇ ·áñÍáõÝ»áõÃÛ³Ý ÃáõÛÉïíáõÃÛ³Ý Ñ³Ù³ñ</t>
  </si>
  <si>
    <t>11319</t>
  </si>
  <si>
    <t xml:space="preserve">²ÛÉ ï»Õ³Ï³Ý ïáõñù»ñ_x000D_
</t>
  </si>
  <si>
    <t>1140</t>
  </si>
  <si>
    <t>7146</t>
  </si>
  <si>
    <t>1141</t>
  </si>
  <si>
    <t>ø³Õ³ù³óÇ³Ï³Ý Ï³óáõÃÛ³Ý ³Ïï»ñ ·ñ³Ýó»Éáõ, ¹ñ³Ýó Ù³ëÇÝ ù³Õ³ù³óÇÝ»ñÇÝ ÏñÏÝ³ÏÇ íÏ³Û³Ï³ÝÝ»ñ, ù³Õ³ù³óÇ³Ï³Ý  Ï³óáõÃÛ³Ý ³Ïï»ñáõÙ Ï³ï³ñí³Í ·ñ³éáõÙÝ»ñáõÙ ÷á÷áËáõÃÛáõÝÝ»ñ, Éñ³óáõÝ»ñ, áõÕÕáõÙÝ»ñ Ï³ï³ñ»Éáõ ¨ í»ñ³Ï³Ý·ÝÙ³Ý Ï³å³ÏóáõÃÛ³Ùµ íÏ³Û³Ï³ÝÝ»ñ ï³Éáõ Ñ³Ù³ñ</t>
  </si>
  <si>
    <t>1142</t>
  </si>
  <si>
    <t>Üáï³ñ³ñ³Ï³Ý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÷³ëï³ÃÕÃ. å³ï×»Ý. Ñ³Ý»Éáõ ¨ ¹ñ³ÝóÇó ù³Õí³Íù. ï³Éáõ Ñ³Ù³ñ</t>
  </si>
  <si>
    <t>1200</t>
  </si>
  <si>
    <t>7300</t>
  </si>
  <si>
    <t>1230</t>
  </si>
  <si>
    <t>2.3 ÀÝÃ³óÇÏ ³ñï³ùÇÝ å³ßïáÝ³Ï³Ý ¹ñ³Ù³ßÝáñÑÝ»ñ`  ëï³óí³Í ÙÇç³½·³ÛÇÝ Ï³½Ù³Ï»ñåáõÃÛáõÝÝ»ñÇó</t>
  </si>
  <si>
    <t>7321</t>
  </si>
  <si>
    <t>1231</t>
  </si>
  <si>
    <t>Ð³Ù³ÛÝùÇ µÛáõç» Ùáõïù³·ñíáÕ ³ñï³ùÇÝ å³ßïáÝ³Ï³Ý ¹ñ³Ù³ßÝáñÑÝ»ñ` ëï³óí³Í ÙÇç³½·³ÛÇÝ Ï³½Ù³Ï»ñåáõÃÛáõÝÝ»ñÇó ÁÝÃ³óÇÏ Í³Ëë»ñÇ ýÇÝ³Ýë³íáñÙ³Ý Ýå³ï³Ïáí</t>
  </si>
  <si>
    <t>1240</t>
  </si>
  <si>
    <t>2.4 Î³åÇï³É ³ñï³ùÇÝ å³ßïáÝ³Ï³Ý ¹ñ³Ù³ßÝáñÑÝ»ñ`  ëï³óí³Í ÙÇç³½·³ÛÇÝ Ï³½Ù³Ï»ñåáõÃÛáõÝÝ»ñÇó</t>
  </si>
  <si>
    <t>7322</t>
  </si>
  <si>
    <t>1241</t>
  </si>
  <si>
    <t>Ð³Ù³ÛÝùÇ µÛáõç» Ùáõïù³·ñíáÕ ³ñï³ùÇÝ å³ßïáÝ³Ï³Ý ¹ñ³Ù³ßÝáñÑÝ»ñ` ëï³óí³Í ÙÇç³½·³ÛÇÝ Ï³½Ù³Ï»ñåáõÃÛáõÝÝ»ñÇó Ï³åÇï³É Í³Ëë»ñÇ ýÇÝ³Ýë³íáñÙ³Ý Ýå³ï³Ïáí</t>
  </si>
  <si>
    <t>1250</t>
  </si>
  <si>
    <t>7331</t>
  </si>
  <si>
    <t>1251</t>
  </si>
  <si>
    <t>ä»ï³Ï³Ý µÛáõç»Çó ýÇÝ³Ýë³Ï³Ý Ñ³Ù³Ñ³ñÃ»óÙ³Ý ëÏ½µáõÝùáí ïñ³Ù³¹ñíáÕ ¹áï³óÇ³Ý»ñ</t>
  </si>
  <si>
    <t>1255</t>
  </si>
  <si>
    <t>ä»ï³Ï³Ý µÛáõç»Çó ïñ³Ù³¹ñíáÕ Ýå³ï³Ï³ÛÇÝ Ñ³ïÏ³óáõÙÝ»ñ (ëáõµí»ÝóÇ³Ý»ñ)</t>
  </si>
  <si>
    <t>1260</t>
  </si>
  <si>
    <t>7332</t>
  </si>
  <si>
    <t>1261</t>
  </si>
  <si>
    <t>ä»ï³Ï³Ý µÛáõç»Çó Ï³åÇï³É Í³Ëë»ñÇ ýÇÝ³Ýë³íáñÙ³Ý Ýå³ï³Ï³ÛÇÝ Ñ³ïÏ³óáõÙÝ»ñ (ëáõµí»ÝóÇ³Ý»ñ)</t>
  </si>
  <si>
    <t>1300</t>
  </si>
  <si>
    <t>7400</t>
  </si>
  <si>
    <t>1320</t>
  </si>
  <si>
    <t>3.2 Þ³Ñ³µ³ÅÇÝÝ»ñ,                                         ³Û¹ ÃíáõÙ`</t>
  </si>
  <si>
    <t>7412</t>
  </si>
  <si>
    <t>1321</t>
  </si>
  <si>
    <t>´³ÅÝ»ïÇñ³Ï³Ý ÁÝÏ»ñáõÃÛáõÝÝ»ñáõÙ Ñ³Ù³ÛÝùÇ Ù³ëÝ³ÏóáõÃÛ³Ý ¹ÇÙ³ó Ñ³Ù³ÛÝùÇ µÛáõç»   Ï³ï³ñíáÕ Ù³ëÑ³ÝáõÙÝ»ñ  (ß³Ñ³µ³ÅÇÝÝ»ñ)</t>
  </si>
  <si>
    <t>1330</t>
  </si>
  <si>
    <t>7415</t>
  </si>
  <si>
    <t>1331</t>
  </si>
  <si>
    <t>Ð³Ù³ÛÝùÇ ë»÷³Ï³ÝáõÃÛáõÝ Ñ³Ù³ñíáÕ ÑáÕ»ñÇ í³ñÓ³í×³ñÝ»ñ</t>
  </si>
  <si>
    <t>1333</t>
  </si>
  <si>
    <t>Ð³Ù³ÛÝùÇ í³ñã³Ï³Ý ï³ñ³ÍùáõÙ ·ïÝíáÕ å»ïáõÃÛ³Ý ¨ Ñ³Ù³ÛÝùÇ ë»÷³Ï³ÝáõÃÛ³ÝÁ å³ïÏ³ÝáÕ ÑáÕ³Ù³ë»ñÇ Ï³éáõó³å³ïÙ³Ý Çñ³íáõÝùÇ ¹ÇÙ³ó ·³ÝÓíáÕ í³ñÓ³í×³ñÝ»ñ</t>
  </si>
  <si>
    <t>1334</t>
  </si>
  <si>
    <t>²ÛÉ ·áõÛùÇ í³ñÓ³Ï³ÉáõÃÛáõÝÇó Ùáõïù»ñ</t>
  </si>
  <si>
    <t>1340</t>
  </si>
  <si>
    <t>7421</t>
  </si>
  <si>
    <t>1342</t>
  </si>
  <si>
    <t>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</si>
  <si>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1350</t>
  </si>
  <si>
    <t>7422</t>
  </si>
  <si>
    <t>1351</t>
  </si>
  <si>
    <t>13501</t>
  </si>
  <si>
    <t>Ð³Ù³ÛÝùÇ ï³ñ³ÍùáõÙ ß»ÝùÇ Ï³Ù ßÇÝáõÃÛ³Ý ³ñï³ùÇÝ ï»ëùÁ ÷á÷áËáÕ í»ñ³Ï³éáõóÙ³Ý ³ßË³ï³ÝùÝ»ñ Ï³ï³ñ»Éáõ Ñ»ï Ï³åí³Í ï»ËÝÇÏ³ïÝï»ë³Ï³Ý å³ÛÙ³ÝÝ»ñ Ùß³Ï»Éáõ ¨ Ñ³ëï³ï»Éáõ Ñ³Ù³ñ</t>
  </si>
  <si>
    <t>13502</t>
  </si>
  <si>
    <t>Ö³ñï³ñ. Ý³Ë³·Í. ÷³ëï³ÃÕÃ-áí Ý³Ë.ª ßÇÝ³ñ. ÃáõÛÉïí. å³Ñ³Ýç., µáÉáñ ßÇÝ³ñ³ñ. ³ßË³ï³Ýù-Ý Çñ³Ï³Ý. Ñ»ïá ß»Ýù-Ç ¨ ßÇÝáõÃ-»ñÇ (³Û¹ ÃíáõÙª ¹ñ³Ýó í»ñ³Ï³é-Á, í»ñ³Ï³Ý·Ý-Á, áõÅ»Õ-Á, ³ñ¹Ç³Ï-Á, ÁÝ¹É³ÛÝ-Ý áõ µ³ñ»Ï³ñ·-Á) Ï³éáõó. ³í³ñïÁ ³í³ñï. ³Ïïáí ÷³ëï³·ñ. Ó¨³Ï»ñå. Ñ³Ù³ñ</t>
  </si>
  <si>
    <t>13503</t>
  </si>
  <si>
    <t>Ö³ñï³ñ³å»ï³ßÇÝ³ñ³ñ³Ï³Ý Ý³Ë³·Í³ÛÇÝ ÷³ëï³ÃÕÃ»ñáí Ý³Ë³ï»ëí³Í ³ßË³ï³ÝùÝ»ñÝ ³í³ñï»Éáõó Ñ»ïá ß³Ñ³·áñÍÙ³Ý ÃáõÛÉïíáõÃÛ³Ý Ó¨³Ï»ñåÙ³Ý Ñ³Ù³ñ</t>
  </si>
  <si>
    <t>13504</t>
  </si>
  <si>
    <t>Ð³Ù³ÛÝùÇ ïÝûñÇÝáõÃÛ³Ý ¨ û·ï³·áñÍÙ³Ý ï³Ï ·ïÝíáÕ ÑáÕ»ñÁ Ñ³ïÏ³óÝ»Éáõ, Ñ»ï í»ñóÝ»Éáõ ¨ í³ñÓ³Ï³ÉáõÃÛ³Ý ïñ³Ù³¹ñ»Éáõ ¹»åù»ñáõÙ ³ÝÑñ³Å»ßï ÷³ëï³ÃÕÃ»ñÇ (÷³Ã»ÃÇ) Ý³Ë³å³ïñ³ëïÙ³Ý Ñ³Ù³ñ</t>
  </si>
  <si>
    <t>13505</t>
  </si>
  <si>
    <t>Ð³Ù³ÛÝùÇ ÏáÕÙÇó Ï³½Ù³Ï»ñåíáÕ ÙñóáõÛÃÝ»ñÇ ¨ ³×áõñ¹Ý»ñÇ Ù³ëÝ³ÏóáõÃÛ³Ý Ñ³Ù³ñ</t>
  </si>
  <si>
    <t>13507</t>
  </si>
  <si>
    <t>Ð³Ù³ÛÝùÇ ÏáÕÙÇó ³Õµ³Ñ³ÝáõÃÛ³Ý í×³ñ í×³ñáÕÝ»ñÇ Ñ³Ù³ñ ³Õµ³Ñ³ÝáõÃÛ³Ý ³ßË³ï³ÝùÝ»ñÁ Ï³½Ù³Ï»ñå»Éáõ Ñ³Ù³ñ</t>
  </si>
  <si>
    <t>13508</t>
  </si>
  <si>
    <t>Ð³Ù³ÛÝùÇ ÏáÕÙÇó Çñ³í³µ³Ý³Ï³Ý ³ÝÓ³Ýó Ï³Ù ³ÝÑ³ï Ó»éÝ³ñÏ³ï»ñ»ñÇÝ ßÇÝ³ñ³ñ³Ï³Ý ¨ Ëáßáñ »½ñ³ã³÷Ç ³ÕµÇ Ñ³í³ùÙ³Ý ¨ ÷áË³¹ñÙ³Ý, ÇÝãå»ë Ý³¨ ³Õµ³Ñ³ÝáõÃÛ³Ý í×³ñ í×³ñáÕÝ»ñÇÝ ßÇÝ³ñ³ñ³Ï³Ý  ¨ Ëáßáñ »½ñ³ã³÷Ç ³ÕµÇ ÇÝùÝáõñáõÛÝ Ñ³í³ùÙ³Ý ¨ ÷áË³¹ñÙ³Ý ÃáõÛÉïíáõÃÛ³Ý Ñ³Ù³ñ</t>
  </si>
  <si>
    <t>13512</t>
  </si>
  <si>
    <t>Ð³Ù³ÛÝùÇ ÏáÕÙÇó Ï³é³í³ñíáÕ µ³½Ù³µÝ³Ï³ñ³Ý ß»Ýù»ñÇ ÁÝ¹Ñ³Ýáõñ µ³ÅÝ³ÛÇÝ ë»÷³Ï³ÝáõÃÛ³Ý å³Ñå³ÝÙ³Ý å³ñï³¹Çñ ÝáñÙ»ñÇ Ï³ï³ñÙ³Ý Ñ³Ù³ñ</t>
  </si>
  <si>
    <t>13513</t>
  </si>
  <si>
    <t>Ð³Ù³ÛÝù³ÛÇÝ »ÝÃ³Ï³ÛáõÃÛ³Ý Ù³ÝÏ³å³ñï»½Ç Í³é³ÛáõÃÛáõÝÇó û·ïíáÕÝ»ñÇ Ñ³Ù³ñ</t>
  </si>
  <si>
    <t>13514</t>
  </si>
  <si>
    <t>Ð³Ù³ÛÝù³ÛÇÝ »ÝÃ³Ï³ÛáõÃÛ³Ý ³ñï³¹åñáó³Ï³Ý ¹³ëïÇ³ñ³ÏáõÃÛ³Ý Ñ³ëï³ïáõÃÛáõÝÝ»ñÇ (»ñ³Åßï³Ï³Ý, ÝÏ³ñã³Ï³Ý ¨ ³ñí»ëïÇ ¹åñáóÝ»ñ ¨ ³ÛÉÝ) Í³é³ÛáõÃÛáõÝÝ»ñÇó û·ïíáÕÝ»ñÇ Ñ³Ù³ñ</t>
  </si>
  <si>
    <t>13516</t>
  </si>
  <si>
    <t>Ð³Ù³ÛÝù³ÛÇÝ ë»÷³Ï³ÝáõÃÛáõÝ Ñ³Ý¹Çë³óáÕ å³ïÙáõÃÛ³Ý ¨ Ùß³ÏáõÛÃÇ ³Ýß³ñÅ Ñáõß³ñÓ³ÝÝ»ñÇ ¨ Ñ³Ù³ÛÝù³ÛÇÝ »ÝÃ³Ï³ÛáõÃÛ³Ý Ã³Ý·³ñ³ÝÝ»ñÇ ÙáõïùÇ Ñ³Ù³ñ</t>
  </si>
  <si>
    <t>13517</t>
  </si>
  <si>
    <t>Ð³Ù³ÛÝù. ë»÷. Ñ³Ý¹-áÕ ÁÝ¹Ñ³Ýáõñ û·ï³·áñÍ. ÷áÕáó-áõÙ ¨ Ññ³å³ñ³Ï-áõÙ (µ³ó. µ³Ï³ÛÇÝ ï³ñ³Íù-Ç, áõëáõÙÝ., ÏñÃ., Ùß³ÏáõÃ. ¨ ³éáÕç. Ñ³ëï³ï-»ñÇ, å»ï. Ï³é³í³ñÙ³Ý ¨ ï»Õ. ÇÝùÝ³Ï³é. Ù³ñÙÇÝ-Ç í³ñã. ß»Ýù-Ç Ñ³ñ³ÏÇó ï³ñ³Íù-Ç) ³íïáïñ. ÙÇçáóÝ ³íïáÏ³Û³Ý³ï. Ï³Û³Ý»Éáõ Ñ³Ù³ñ</t>
  </si>
  <si>
    <t>13518</t>
  </si>
  <si>
    <t>Ð³Ù³ÛÝùÇ ³ñËÇíÇó ÷³ëï³ÃÕÃ»ñÇ å³ï×»ÝÝ»ñ ïñ³Ù³¹ñ»Éáõ Ñ³Ù³ñ</t>
  </si>
  <si>
    <t>13519</t>
  </si>
  <si>
    <t>Ð³Ù³ÛÝùÝ ëå³ë³ñÏáÕ ³Ý³ëÝ³µáõÛÅÇ Í³é³ÛáõÃÛáõÝÝ»ñÇ ¹ÇÙ³ó</t>
  </si>
  <si>
    <t>13520</t>
  </si>
  <si>
    <t>²ÛÉ ï»Õ³Ï³Ý í×³ñÝ»ñ</t>
  </si>
  <si>
    <t>1352</t>
  </si>
  <si>
    <t>Ð³Ù³ÛÝùÇ í³ñã³Ï³Ý ï³ñ³ÍùáõÙ ÇÝùÝ³Ï³Ù Ï³éáõóí³Í ß»Ýù»ñÇ, ßÇÝáõÃÛáõÝÝ»ñÇ ûñÇÝ³Ï³Ý³óÙ³Ý Ñ³Ù³ñ í×³ñÝ»ñ</t>
  </si>
  <si>
    <t>1360</t>
  </si>
  <si>
    <t>7431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</si>
  <si>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</si>
  <si>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</si>
  <si>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</si>
  <si>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ïáõÛÅ»ñÇó</t>
  </si>
  <si>
    <t>1370</t>
  </si>
  <si>
    <t>7441</t>
  </si>
  <si>
    <t>1372</t>
  </si>
  <si>
    <t>üÇ½. ³ÝÓ. ¨ Ï³½Ù³Ï»ñå. ÝíÇñ³µ»ñ. Ñ³Ù³ÛÝùÇÝ, í»ñçÇÝÇë »ÝÃ³Ï³ µÛáõç»ï³ÛÇÝ ÑÇÙÝ. ïÝûñÇÝÙ³ÝÝ ³Ýó³Í ·áõÛùÇ (ÑÇÙÝ.ÙÇçáó Ï³Ù áã ÝÛáõÃ. ³ÏïÇí ãÑ³Ý¹Çë.) Çñ³óáõÙÇó ¨ ¹ñ³Ù³Ï³Ý ÙÇçáóÝ»ñÇó ÁÝÃ. Í³Ëë»ñÇ ýÇÝ³Ýë. Ñ³Ù³ñ Ñ³Ù³ÛÝùÇ µÛáõç» ëï³ó. Ùáõïù»ñª ïñ³Ù³¹ñ. Ý»ñùÇÝ ³Õµ.</t>
  </si>
  <si>
    <t>1380</t>
  </si>
  <si>
    <t>7442</t>
  </si>
  <si>
    <t>1381</t>
  </si>
  <si>
    <t>ÜíÇñ³ïí,Å³é³Ý·.Çñ³í.ýÇ½ÇÏ.³ÝÓ.¨ Ï³½Ù³Ï.Ñ³Ù³ÛÝù,í»ñç.»ÝÃ.µÛáõç»ï.ÑÇÙÝ³ñÏ.ïÝûñÇÝ.³Ýó³Í ·áõÛùÇ (ÑÇÙÝ³Ï³Ý ÙÇçáó Ï³Ù áã ÝÛáõÃ³Ï³Ý ³ÏïÇí ãÑ³Ý¹Çë³óáÕ) Çñ³ó.¨ ¹ñ³Ù.ÙÇçáó.Ï³åÇï³ÉÍ³Ëë»ñÇ ýÇÝ³Ýë.Ñ³Ù.Ñ³Ù³ÛÝùÇ µÛáõç» ëï³óí³Í Ùáõïù»ñ` ïñ³Ù³¹.³ñï³ùÇÝ ³ÕµÛáõñ.</t>
  </si>
  <si>
    <t>1390</t>
  </si>
  <si>
    <t>7451</t>
  </si>
  <si>
    <t>1391</t>
  </si>
  <si>
    <t>Ð³Ù³ÛÝùÇ ·áõÛùÇÝ å³ï×³é³Í íÝ³ëÝ»ñÇ ÷áËÑ³ïáõóáõÙÇó Ùáõïù»ñ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</si>
  <si>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</si>
  <si>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</si>
  <si>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</si>
  <si>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µÛáõç»Ç Ùáõïù³·ñÙ³Ý »ÝÃ³Ï³ ³ÛÉ »Ï³ÙáõïÝ»ñ</t>
  </si>
  <si>
    <t xml:space="preserve">2024 թվական </t>
  </si>
  <si>
    <t xml:space="preserve">2025 թվական </t>
  </si>
  <si>
    <t>´³ÅÇÝ</t>
  </si>
  <si>
    <t>ÊáõÙµ</t>
  </si>
  <si>
    <t>¸³ë</t>
  </si>
  <si>
    <t>ÀÜ¸²ØºÜÀ Ì²Êêºð</t>
  </si>
  <si>
    <t>2100</t>
  </si>
  <si>
    <t>01</t>
  </si>
  <si>
    <t>0</t>
  </si>
  <si>
    <t>ÀÜ¸Ð²Üàôð ´ÜàôÚÂÆ Ð²Üð²ÚÆÜ Ì²è²ÚàôÂÚàôÜÜºð</t>
  </si>
  <si>
    <t>2110</t>
  </si>
  <si>
    <t>1</t>
  </si>
  <si>
    <t>úñ»Ýë¹Çñ ¨ ·áñÍ³¹Çñ  Ù³ñÙÇÝÝ»ñ, å»ï³Ï³Ý Ï³é³í³ñáõÙ, ýÇÝ³Ýë³Ï³Ý ¨ Ñ³ñÏ³µÛáõç»ï³ÛÇÝ Ñ³ñ³µ»ñáõÃÛáõÝÝ»ñ, ³ñï³ùÇÝ Ñ³ñ³µ»ñáõÃÛáõÝÝ»ñ</t>
  </si>
  <si>
    <t>áñÇó`</t>
  </si>
  <si>
    <t>2111</t>
  </si>
  <si>
    <t>úñ»Ýë¹Çñ ¨  ·áñÍ³¹Çñ Ù³ñÙÇÝÝ»ñ, å»ï³Ï³Ý Ï³é³í³ñáõÙ</t>
  </si>
  <si>
    <t>3</t>
  </si>
  <si>
    <t>2130</t>
  </si>
  <si>
    <t>ÀÝ¹Ñ³Ýáõñ µÝáõÛÃÇ Í³é³ÛáõÃÛáõÝÝ»ñ</t>
  </si>
  <si>
    <t>2131</t>
  </si>
  <si>
    <t>²ßË³ï³Ï³½ÙÇ /Ï³¹ñ»ñÇ/ ·Íáí ÁÝ¹Ñ³Ýáõñ µÝáõÛÃÇ Í³é³ÛáõÃÛáõÝÝ»ñ</t>
  </si>
  <si>
    <t>5</t>
  </si>
  <si>
    <t>2160</t>
  </si>
  <si>
    <t>6</t>
  </si>
  <si>
    <t>ÀÝ¹Ñ³Ýáõñ µÝáõÛÃÇ Ñ³Ýñ³ÛÇÝ Í³é³ÛáõÃÛáõÝÝ»ñ (³ÛÉ ¹³ë»ñÇÝ ãå³ïÏ³ÝáÕ)</t>
  </si>
  <si>
    <t>2161</t>
  </si>
  <si>
    <t>2200</t>
  </si>
  <si>
    <t>02</t>
  </si>
  <si>
    <t>ä²Þîä²ÜàôÂÚàôÜ</t>
  </si>
  <si>
    <t>2</t>
  </si>
  <si>
    <t>2250</t>
  </si>
  <si>
    <t>ä³ßïå³ÝáõÃÛáõÝ (³ÛÉ ¹³ë»ñÇÝ ãå³ïÏ³ÝáÕ)</t>
  </si>
  <si>
    <t>2251</t>
  </si>
  <si>
    <t>2400</t>
  </si>
  <si>
    <t>04</t>
  </si>
  <si>
    <t>îÜîºê²Î²Ü Ð²ð²´ºðàôÂÚàôÜÜºð</t>
  </si>
  <si>
    <t>4</t>
  </si>
  <si>
    <t>2450</t>
  </si>
  <si>
    <t>îñ³Ýëåáñï</t>
  </si>
  <si>
    <t>2451</t>
  </si>
  <si>
    <t>Ö³Ý³å³ñÑ³ÛÇÝ ïñ³Ýëåáñï</t>
  </si>
  <si>
    <t>2455</t>
  </si>
  <si>
    <t>ÊáÕáí³Ï³ß³ñ³ÛÇÝ ¨ ³ÛÉ ïñ³Ýëåáñï</t>
  </si>
  <si>
    <t>7</t>
  </si>
  <si>
    <t>2490</t>
  </si>
  <si>
    <t>9</t>
  </si>
  <si>
    <t>îÝï»ë³Ï³Ý Ñ³ñ³µ»ñáõÃÛáõÝÝ»ñ (³ÛÉ ¹³ë»ñÇÝ ãå³ïÏ³ÝáÕ)</t>
  </si>
  <si>
    <t>2491</t>
  </si>
  <si>
    <t>2500</t>
  </si>
  <si>
    <t>05</t>
  </si>
  <si>
    <t>Þðæ²Î²  ØÆæ²ì²ÚðÆ ä²Þîä²ÜàôÂÚàôÜ</t>
  </si>
  <si>
    <t>2510</t>
  </si>
  <si>
    <t>²Õµ³Ñ³ÝáõÙ</t>
  </si>
  <si>
    <t>2511</t>
  </si>
  <si>
    <t>2530</t>
  </si>
  <si>
    <t>Þñç³Ï³ ÙÇç³í³ÛñÇ ³ÕïáïÙ³Ý ¹»Ù å³Ûù³ñ</t>
  </si>
  <si>
    <t>2531</t>
  </si>
  <si>
    <t>ú¹Ç ³ÕïáïÙ³Ý ¹»Ù å³Ûù³ñ</t>
  </si>
  <si>
    <t>2560</t>
  </si>
  <si>
    <t>Þñç³Ï³ ÙÇç³í³ÛñÇ å³ßïå³ÝáõÃÛáõÝ  (³ÛÉ ¹³ë»ñÇÝ ãå³ïÏ³ÝáÕ)</t>
  </si>
  <si>
    <t>2561</t>
  </si>
  <si>
    <t>2600</t>
  </si>
  <si>
    <t>06</t>
  </si>
  <si>
    <t>´Ü²Î²ð²Ü²ÚÆÜ ÞÆÜ²ð²ðàôÂÚàôÜ ºì ÎàØàôÜ²È Ì²è²ÚàôÂÚàôÜÜºð</t>
  </si>
  <si>
    <t>2610</t>
  </si>
  <si>
    <t>´Ý³Ï³ñ³Ý³ÛÇÝ ßÇÝ³ñ³ñáõÃÛáõÝ</t>
  </si>
  <si>
    <t>2611</t>
  </si>
  <si>
    <t>2640</t>
  </si>
  <si>
    <t>öáÕáóÝ»ñÇ Éáõë³íáñáõÙ</t>
  </si>
  <si>
    <t>2641</t>
  </si>
  <si>
    <t>2700</t>
  </si>
  <si>
    <t>07</t>
  </si>
  <si>
    <t>²èàÔæ²ä²ÐàôÂÚàôÜ</t>
  </si>
  <si>
    <t>2760</t>
  </si>
  <si>
    <t>²éáÕç³å³ÑáõÃÛáõÝ (³ÛÉ ¹³ë»ñÇÝ ãå³ïÏ³ÝáÕ)</t>
  </si>
  <si>
    <t>2800</t>
  </si>
  <si>
    <t>08</t>
  </si>
  <si>
    <t>Ð²Ü¶Æêî, ØÞ²ÎàôÚÂ ºì ÎðàÜ</t>
  </si>
  <si>
    <t>2810</t>
  </si>
  <si>
    <t>Ð³Ý·ëïÇ ¨ ëåáñïÇ Í³é³ÛáõÃÛáõÝÝ»ñ</t>
  </si>
  <si>
    <t>2811</t>
  </si>
  <si>
    <t>2820</t>
  </si>
  <si>
    <t>Øß³ÏáõÃ³ÛÇÝ Í³é³ÛáõÃÛáõÝÝ»ñ</t>
  </si>
  <si>
    <t>2821</t>
  </si>
  <si>
    <t>¶ñ³¹³ñ³ÝÝ»ñ</t>
  </si>
  <si>
    <t>2822</t>
  </si>
  <si>
    <t>Â³Ý·³ñ³ÝÝ»ñ ¨ óáõó³ëñ³ÑÝ»ñ</t>
  </si>
  <si>
    <t>2823</t>
  </si>
  <si>
    <t>Øß³ÏáõÛÃÇ ïÝ»ñ, ³ÏáõÙµÝ»ñ, Ï»ÝïñáÝÝ»ñ</t>
  </si>
  <si>
    <t>2824</t>
  </si>
  <si>
    <t>²ÛÉ Ùß³ÏáõÃ³ÛÇÝ Ï³½Ù³Ï»ñåáõÃÛáõÝÝ»ñ</t>
  </si>
  <si>
    <t>2900</t>
  </si>
  <si>
    <t>09</t>
  </si>
  <si>
    <t>ÎðÂàôÂÚàôÜ</t>
  </si>
  <si>
    <t>2910</t>
  </si>
  <si>
    <t>Ü³Ë³¹åñáó³Ï³Ý ¨ ï³ññ³Ï³Ý ÁÝ¹Ñ³Ýáõñ ÏñÃáõÃÛáõÝ</t>
  </si>
  <si>
    <t>2911</t>
  </si>
  <si>
    <t>Ü³Ë³¹åñáó³Ï³Ý ÏñÃáõÃÛáõÝ</t>
  </si>
  <si>
    <t>2950</t>
  </si>
  <si>
    <t>Àëï Ù³Ï³ñ¹³ÏÝ»ñÇ ã¹³ë³Ï³ñ·íáÕ ÏñÃáõÃÛáõÝ</t>
  </si>
  <si>
    <t>2951</t>
  </si>
  <si>
    <t>²ñï³¹åñáó³Ï³Ý ¹³ëïÇ³ñ³ÏáõÃÛáõÝ</t>
  </si>
  <si>
    <t>3000</t>
  </si>
  <si>
    <t>10</t>
  </si>
  <si>
    <t>êàòÆ²È²Î²Ü ä²Þîä²ÜàôÂÚàôÜ</t>
  </si>
  <si>
    <t>3040</t>
  </si>
  <si>
    <t>ÀÝï³ÝÇùÇ ³Ý¹³ÙÝ»ñ ¨ ½³í³ÏÝ»ñ</t>
  </si>
  <si>
    <t>3041</t>
  </si>
  <si>
    <t>3070</t>
  </si>
  <si>
    <t>êáóÇ³É³Ï³Ý Ñ³ïáõÏ ³ñïáÝáõÃÛáõÝÝ»ñ (³ÛÉ ¹³ë»ñÇÝ ãå³ïÏ³ÝáÕ)</t>
  </si>
  <si>
    <t>3071</t>
  </si>
  <si>
    <t>3100</t>
  </si>
  <si>
    <t>11</t>
  </si>
  <si>
    <t>ÐÆØÜ²Î²Ü ´²ÄÆÜÜºðÆÜ â¸²êìàÔ ä²Ðàôêî²ÚÆÜ üàÜ¸ºð</t>
  </si>
  <si>
    <t>3110</t>
  </si>
  <si>
    <t>ÐÐ Ï³é³í³ñáõÃÛ³Ý ¨ Ñ³Ù³ÛÝùÝ»ñÇ å³Ñáõëï³ÛÇÝ ýáÝ¹</t>
  </si>
  <si>
    <t>3112</t>
  </si>
  <si>
    <t>ÐÐ Ñ³Ù³ÛÝùÝ»ñÇ å³Ñáõëï³ÛÇÝ ýáÝ¹</t>
  </si>
  <si>
    <t>NN</t>
  </si>
  <si>
    <t>x</t>
  </si>
  <si>
    <t>4111</t>
  </si>
  <si>
    <t>- ²ßË³ïáÕÝ»ñÇ ³ßË³ï³í³ñÓ»ñ ¨ Ñ³í»É³í×³ñÝ»ñ</t>
  </si>
  <si>
    <t>4112</t>
  </si>
  <si>
    <t>- ä³ñ·¨³ïñáõÙÝ»ñ, ¹ñ³Ù³Ï³Ý Ëñ³ËáõëáõÙÝ»ñ ¨ Ñ³ïáõÏ í×³ñÝ»ñ</t>
  </si>
  <si>
    <t>4212</t>
  </si>
  <si>
    <t>- ¾Ý»ñ·»ïÇÏ Í³é³ÛáõÃÛáõÝÝ»ñ</t>
  </si>
  <si>
    <t>4213</t>
  </si>
  <si>
    <t>- ÎáÙáõÝ³É Í³é³ÛáõÃÛáõÝÝ»ñ</t>
  </si>
  <si>
    <t>4214</t>
  </si>
  <si>
    <t>- Î³åÇ Í³é³ÛáõÃÛáõÝÝ»ñ</t>
  </si>
  <si>
    <t>4215</t>
  </si>
  <si>
    <t>- ²å³Ñáí³·ñ³Ï³Ý Í³Ëë»ñ</t>
  </si>
  <si>
    <t>4216</t>
  </si>
  <si>
    <t>- ¶áõÛùÇ ¨ ë³ñù³íáñáõÙÝ»ñÇ í³ñÓ³Ï³ÉáõÃÛáõÝ</t>
  </si>
  <si>
    <t>4221</t>
  </si>
  <si>
    <t>- Ü»ñùÇÝ ·áñÍáõÕáõÙÝ»ñ</t>
  </si>
  <si>
    <t>4222</t>
  </si>
  <si>
    <t>- ²ñï³ë³ÑÙ³ÝÛ³Ý ·áñÍáõÕáõÙÝ»ñÇ ·Íáí Í³Ëë»ñ</t>
  </si>
  <si>
    <t>4231</t>
  </si>
  <si>
    <t>- ì³ñã³Ï³Ý Í³é³ÛáõÃÛáõÝÝ»ñ</t>
  </si>
  <si>
    <t>4232</t>
  </si>
  <si>
    <t>- Ð³Ù³Ï³ñ·ã³ÛÇÝ Í³é³ÛáõÃÛáõÝÝ»ñ</t>
  </si>
  <si>
    <t>4233</t>
  </si>
  <si>
    <t>4234</t>
  </si>
  <si>
    <t>- î»Õ»Ï³ïí³Ï³Ý Í³é³ÛáõÃÛáõÝÝ»ñ</t>
  </si>
  <si>
    <t>4235</t>
  </si>
  <si>
    <t>- Î³é³í³ñã³Ï³Ý Í³é³ÛáõÃÛáõÝÝ»ñ</t>
  </si>
  <si>
    <t>4237</t>
  </si>
  <si>
    <t>- ÀÝ¹Ñ³Ýáõñ µÝáõÛÃÇ ³ÛÉ Í³é³ÛáõÃÛáõÝÝ»ñ</t>
  </si>
  <si>
    <t>4239</t>
  </si>
  <si>
    <t>4241</t>
  </si>
  <si>
    <t>- Ø³ëÝ³·Çï³Ï³Ý Í³é³ÛáõÃÛáõÝÝ»ñ</t>
  </si>
  <si>
    <t>4251</t>
  </si>
  <si>
    <t>- Þ»Ýù»ñÇ ¨ Ï³éáõÛóÝ»ñÇ ÁÝÃ³óÇÏ Ýáñá·áõÙ ¨ å³Ñå³ÝáõÙ</t>
  </si>
  <si>
    <t>4252</t>
  </si>
  <si>
    <t>- Ø»ù»Ý³Ý»ñÇ ¨ ë³ñù³íáñáõÙÝ»ñÇ ÁÝÃ³óÇÏ Ýáñá·áõÙ ¨ å³Ñå³ÝáõÙ</t>
  </si>
  <si>
    <t>4261</t>
  </si>
  <si>
    <t>- ¶ñ³ë»ÝÛ³Ï³ÛÇÝ ÝÛáõÃ»ñ ¨ Ñ³·áõëï</t>
  </si>
  <si>
    <t>4264</t>
  </si>
  <si>
    <t>- îñ³Ýëåáñï³ÛÇÝ ÝÛáõÃ»ñ</t>
  </si>
  <si>
    <t>4267</t>
  </si>
  <si>
    <t>- Î»Ýó³Õ³ÛÇÝ ¨ Ñ³Ýñ³ÛÇÝ ëÝÝ¹Ç ÝÛáõÃ»ñ</t>
  </si>
  <si>
    <t>4269</t>
  </si>
  <si>
    <t>- êáõµëÇ¹Ç³Ý»ñ áã ýÇÝ³Ýë³Ï³Ý å»ï³Ï³Ý (Ñ³Ù³ÛÝù³ÛÇÝ) Ï³½Ù³Ï»ñåáõÃÛáõÝÝ»ñÇÝ</t>
  </si>
  <si>
    <t>4511</t>
  </si>
  <si>
    <t>4637</t>
  </si>
  <si>
    <t>4657</t>
  </si>
  <si>
    <t>- ²ÛÉ Ýå³ëïÝ»ñ µÛáõç»Çó</t>
  </si>
  <si>
    <t>4729</t>
  </si>
  <si>
    <t>4819</t>
  </si>
  <si>
    <t>- ä³ñï³¹Çñ í×³ñÝ»ñ</t>
  </si>
  <si>
    <t>4823</t>
  </si>
  <si>
    <t>- ä³Ñáõëï³ÛÇÝ ÙÇçáóÝ»ñ</t>
  </si>
  <si>
    <t>4891</t>
  </si>
  <si>
    <t>5112</t>
  </si>
  <si>
    <t>- Þ»Ýù»ñÇ ¨ ßÇÝáõÃÛáõÝÝ»ñÇ Ï³éáõóáõÙ</t>
  </si>
  <si>
    <t>5113</t>
  </si>
  <si>
    <t>- Þ»Ýù»ñÇ ¨ ßÇÝáõÃÛáõÝÝ»ñÇ Ï³åÇï³É í»ñ³Ýáñá·áõÙ</t>
  </si>
  <si>
    <t>5121</t>
  </si>
  <si>
    <t>- îñ³Ýëåáñï³ÛÇÝ ë³ñù³íáñáõÙÝ»ñ</t>
  </si>
  <si>
    <t>5122</t>
  </si>
  <si>
    <t>- ì³ñã³Ï³Ý ë³ñù³íáñáõÙÝ»ñ</t>
  </si>
  <si>
    <t>- ²ÛÉ Ù»ù»Ý³Ý»ñ ¨ ë³ñù³íáñáõÙÝ»ñ</t>
  </si>
  <si>
    <t>5129</t>
  </si>
  <si>
    <t>5134</t>
  </si>
  <si>
    <t>- Ü³Ë³·Í³Ñ»ï³½áï³Ï³Ý Í³Ëë»ñ</t>
  </si>
  <si>
    <t>²ÜÞ²ðÄ ¶àôÚøÆ Æð²òàôØÆò Øàôîøºð</t>
  </si>
  <si>
    <t>8111</t>
  </si>
  <si>
    <t>ÐàÔÆ Æð²òàôØÆò Øàôîøºð</t>
  </si>
  <si>
    <t>8411</t>
  </si>
  <si>
    <t>8010</t>
  </si>
  <si>
    <t>ÀÜ¸²ØºÜÀ`</t>
  </si>
  <si>
    <t>8100</t>
  </si>
  <si>
    <t>². ÜºðøÆÜ ²Ô´ÚàôðÜºð</t>
  </si>
  <si>
    <t>8160</t>
  </si>
  <si>
    <t>2. üÆÜ²Üê²Î²Ü ²ÎîÆìÜºð</t>
  </si>
  <si>
    <t>8190</t>
  </si>
  <si>
    <t>2.3. Ð³Ù³ÛÝùÇ µÛáõç»Ç ÙÇçáóÝ»ñÇ ï³ñ»ëÏ½µÇ ³½³ï  ÙÝ³óáñ¹Á`</t>
  </si>
  <si>
    <t>8191</t>
  </si>
  <si>
    <t>2.3.1. Ð³Ù³ÛÝùÇ µÛáõç»Ç í³ñã³Ï³Ý Ù³ëÇ ÙÇçáóÝ»ñÇ ï³ñ»ëÏ½µÇ ³½³ï ÙÝ³óáñ¹</t>
  </si>
  <si>
    <t>9320</t>
  </si>
  <si>
    <t>8192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</si>
  <si>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</t>
  </si>
  <si>
    <t>8193</t>
  </si>
  <si>
    <t>- »ÝÃ³Ï³ ¿ áõÕÕÙ³Ý Ñ³Ù³ÛÝùÇ µÛáõç»Ç ýáÝ¹³ÛÇÝ  Ù³ë</t>
  </si>
  <si>
    <t>8194</t>
  </si>
  <si>
    <t xml:space="preserve"> 2.3.2. Ð³Ù³ÛÝùÇ µÛáõç»Ç ýáÝ¹³ÛÇÝ Ù³ëÇ ÙÇçáóÝ»ñÇ ï³ñ»ëÏ½µÇ ÙÝ³óáñ¹</t>
  </si>
  <si>
    <t>9330</t>
  </si>
  <si>
    <t>8195</t>
  </si>
  <si>
    <t>- ³é³Ýó í³ñã³Ï³Ý Ù³ëÇ ÙÇçáóÝ»ñÇ ï³ñ»ëÏ½µÇ ³½³ï ÙÝ³óáñ¹Çó ýáÝ¹³ÛÇÝ  Ù³ë Ùáõïù³·ñÙ³Ý »ÝÃ³Ï³ ·áõÙ³ñÇ</t>
  </si>
  <si>
    <t>8196</t>
  </si>
  <si>
    <t>- í³ñã³Ï³Ý Ù³ëÇ ÙÇçáóÝ»ñÇ ï³ñ»ëÏ½µÇ ³½³ï ÙÝ³óáñ¹Çó ýáÝ¹³ÛÇÝ  Ù³ë Ùáõïù³·ñÙ³Ý »ÝÃ³Ï³ ·áõÙ³ñÁ</t>
  </si>
  <si>
    <t>´Ûáõç»ï³ÛÇÝ Í³Ëë»ñÇ ·áñÍ³é³Ï³Ý ¹³ë³Ï³ñ·Ù³Ý µ³ÅÇÝÝ»ñÇ, ËÙµ»ñÇ ¨ ¹³ë»ñÇ, ÇÝãå»ë Ý³¨ µÛáõç»ï³ÛÇÝ Í³Ëë»ñÇ ïÝï»ë³·Çï³Ï³Ý ¹³ë³Ï³ñ·Ù³Ý Ñá¹í³ÍÝ»ñÇ ³Ýí³ÝáõÙÝ»ñÁ</t>
  </si>
  <si>
    <t>1. Î³é³í³ñÙ³Ý Ù³ñÙÝÇ å³Ñå³ÝáõÙ</t>
  </si>
  <si>
    <t>1. ø³Õ³ù³óÇ³Ï³Ý Ï³óáõÃÛ³Ý ³Ïï»ñÇ ·ñ³ÝóÙ³Ý Í³é³ÛáõÃÛ³Ý ·áñÍáõÝ»áõÃÛ³Ý Ï³½Ù³Ï»ñåáõÙ (å³ïíÇñ³Ïí³Í ÉÇ³½áñáõÃÛáõÝÝ»ñ)</t>
  </si>
  <si>
    <t>1. ²ëý³Éï-µ»ïáÝÛ³  Í³ÍÏÇ í»ñ³Ýáñá·áõÙ ¨ å³Ñå³ÝáõÙ</t>
  </si>
  <si>
    <t>2. ²ëý³Éï-µ»ïáÝÛ³  Í³ÍÏÇ ÑÇÙÝ³Ýáñá·áõÙ</t>
  </si>
  <si>
    <t>5. àã ýÇÝ³Ýë³Ï³Ý ³ÏïÇíÝ»ñÇ ûï³ñáõÙÇó Ùáõïù»ñ</t>
  </si>
  <si>
    <t>1. ²Õµ³Ñ³ÝáõÃÛáõÝ ¨ ë³ÝÇï³ñ³Ï³Ý Ù³ùñáõÙ</t>
  </si>
  <si>
    <t>1. Î³Ý³ã ï³ñ³ÍùÝ»ñÇ ÑÇÙÝáõÙ ¨ å³Ñå³ÝáõÙ</t>
  </si>
  <si>
    <t>2. ²ñï³ùÇÝ  Éáõë³íáñáõÃÛ³Ý ó³ÝóÇ ß³Ñ³·áñÍÙ³Ý ¨ å³Ñå³ÝÙ³Ý ³ßË³ï³ÝùÝ»ñ</t>
  </si>
  <si>
    <t>1. êåáñï³ÛÇÝ ÙÇçáó³éáõÙÝ»ñÇ Ï³½Ù³Ï»ñåáõÙ</t>
  </si>
  <si>
    <t>1. ¶ñ³¹³ñ³Ý³ÛÇÝ Í³é³ÛáõÃÛáõÝÝ»ñ</t>
  </si>
  <si>
    <t>1. Â³Ý·³ñ³Ý³ÛÇÝ Í³é³ÛáõÃÛáõÝÝ»ñ ¨ óáõó³Ñ³Ý¹»ëÝ»ñ</t>
  </si>
  <si>
    <t>2. Â³Ý·³ñ³ÝÝ»ñÇ Ýáñá·áõÙ</t>
  </si>
  <si>
    <t>1. Ð³Ù³ÛÝù³ÛÇÝ Ùß³ÏáõÛÃÇ ¨ ³½³ï Å³Ù³ÝóÇ Ï³½Ù³Ï»ñåáõÙ</t>
  </si>
  <si>
    <t>1. Ü³Ë³¹åñáó³Ï³Ý  áõëáõóáõÙ</t>
  </si>
  <si>
    <t>1. ²ñï³¹åñáó³Ï³Ý ¹³ëïÇ³ñ³ÏáõÃÛáõÝ</t>
  </si>
  <si>
    <t>5. ²ñï³¹åñáó³Ï³Ý Ï³½Ù³Ï»ñåáõÃÛáõÝÝ»ñÇ ÑÇÙÝ³Ýáñá·áõÙ ¨ í»ñ³Ýáñá·áõÙ</t>
  </si>
  <si>
    <t>-Ð³ïÏ³óáõÙ å³Ñõëï³ÛÇÝ ýáÝ¹Çó ýáÝ¹³ÛÇÝ µÛáõç»</t>
  </si>
  <si>
    <t>Ծանոթություն</t>
  </si>
  <si>
    <t>2023թ կանխատեսված և 2022թ. հաստատված բյուջեի տարբերության վերաբերյալ հիմնավորումներ</t>
  </si>
  <si>
    <t>ÜíÇñ³ïí,Å³é³Ý·.Çñ³í.ýÇ½ÇÏ.³ÝÓ.¨ Ï³½Ù³Ï.Ñ³Ù³ÛÝù,í»ñç.»ÝÃ.µÛáõç»ï.ÑÇÙÝ³ñÏ.ïÝûñÇÝ.³Ýó³Í ·áõÛùÇ (ÑÇÙÝ³Ï³Ý ÙÇçáó Ï³Ù áã ÝÛáõÃ³Ï³Ý ³ÏïÇí ãÑ³Ý¹Çë³óáÕ) Çñ³ó.¨ ¹ñ³Ù.ÙÇçáó.Ï³åÇï³ÉÍ³Ëë»ñÇ ýÇÝ³Ýë.Ñ³Ù.Ñ³Ù³ÛÝùÇ µÛáõç» ëï³óí³Í Ùáõïù»ñ` ïñ³Ù³¹.ներքին ³ÕµÛáõñ.</t>
  </si>
  <si>
    <t>1.4 Ð³Ù³ÛÝùÇ µÛáõç» í×³ñíáÕ å»ï³Ï³Ý ïáõñù»ñ  (ïáÕ 1141 + ïáÕ 1142)</t>
  </si>
  <si>
    <t xml:space="preserve">1.3 î»Õ³Ï³Ý ïáõñù»ñ (ïáÕ 11301 + ïáÕ 11302 + ïáÕ 11303 + ïáÕ 11304 + ïáÕ 11305 + ïáÕ 11306 + ïáÕ 11307 + ïáÕ 11308 + ïáÕ 11309 + ïáÕ 11310 + ïáÕ 11311+ïáÕ 11312+ ïáÕ 11313 + ïáÕ 11314+ïáÕ 11315+ ïáÕ 11316 + ïáÕ 11317+ ïáÕ 11318 + ïáÕ 11319),  </t>
  </si>
  <si>
    <t xml:space="preserve">1. Ð²ðÎºð ºì îàôðøºð     (ïáÕ 1110 + ïáÕ 1120 + ïáÕ 1130 +ïáÕ1140+ ïáÕ 1150 ) ,         </t>
  </si>
  <si>
    <t>1.1 ¶áõÛù³ÛÇÝ Ñ³ñÏ»ñ ³Ýß³ñÅ ·áõÛùÇó (ïáÕ 1111 + ïáÕ 1112+ïáÕ1113)</t>
  </si>
  <si>
    <t xml:space="preserve">2. ä²ÞîàÜ²Î²Ü ¸ð²Ø²ÞÜàðÐÜºð              (ïáÕ 1210 + ïáÕ 1220 + ïáÕ 1230 + ïáÕ 1240 + ïáÕ 1250 + ïáÕ 1260),                               </t>
  </si>
  <si>
    <t>2.5 ÀÝÃ³óÇÏ Ý»ñùÇÝ å³ßïáÝ³Ï³Ý ¹ñ³Ù³ßÝáñÑÝ»ñ` ëï³óí³Í Ï³é³í³ñÙ³Ý ³ÛÉ Ù³Ï³ñ¹³ÏÝ»ñÇó (ïáÕ 1251 + ïáÕ 1252 + ïáÕ 1255 + ïáÕ 1256)       `</t>
  </si>
  <si>
    <t xml:space="preserve">2.6 Î³åÇï³É Ý»ñùÇÝ å³ßïáÝ³Ï³Ý ¹ñ³Ù³ßÝáñÑÝ»ñ` ëï³óí³Í Ï³é³í³ñÙ³Ý ³ÛÉ Ù³Ï³ñ¹³ÏÝ»ñÇó   (ïáÕ 1261 + ïáÕ 1262),        </t>
  </si>
  <si>
    <t>3. ²ÚÈ ºÎ²ØàôîÜºð                                   (ïáÕ 1310 + ïáÕ 1320 + ïáÕ 1330 + ïáÕ 1340 + ïáÕ 1350 + ïáÕ 1360 + ïáÕ 1370 + ïáÕ 1380 + ïáÕ 1390),</t>
  </si>
  <si>
    <t xml:space="preserve">3.3 ¶áõÛùÇ í³ñÓ³Ï³ÉáõÃÛáõÝÇó »Ï³ÙáõïÝ»ñ  (ïáÕ 1331 + ïáÕ 1332 + ïáÕ 1333 +  ïáÕ 1334),   </t>
  </si>
  <si>
    <t>3.4 Ð³Ù³ÛÝùÇ µÛáõç»Ç »Ï³ÙáõïÝ»ñ ³åñ³ÝùÝ»ñÇ Ù³ï³Ï³ñ³ñáõÙÇó ¨ Í³é³ÛáõÃÛáõÝÝ»ñÇ Ù³ïáõóáõÙÇó   (ïáÕ 1341 + ïáÕ 1342+ ïáÕ 1343)</t>
  </si>
  <si>
    <t>3.5 ì³ñã³Ï³Ý ·³ÝÓáõÙÝ»ñ (ïáÕ 1351 + ïáÕ 1352+ïáÕ 1353)</t>
  </si>
  <si>
    <t xml:space="preserve">î»Õ³Ï³Ý í×³ñÝ»ñ  (ïáÕ13501+ïáÕ13502+ïáÕ13503+ïáÕ13504+ïáÕ13505+ïáÕ13506+ïáÕ13507+ïáÕ13508+ïáÕ13509+ïáÕ13510+ïáÕ13511+ïáÕ13512+ïáÕ13513+ïáÕ13514+ïáÕ13515+ïáÕ13516+ïáÕ13517+ïáÕ13518+ïáÕ13519+ïáÕ13520) </t>
  </si>
  <si>
    <t xml:space="preserve">3.6 Øáõïù»ñ ïáõÛÅ»ñÇó, ïáõ·³ÝùÝ»ñÇó      (ïáÕ 1361 + ïáÕ 1362)
</t>
  </si>
  <si>
    <t xml:space="preserve">3.7 ÀÝÃ³óÇÏ áã å³ßïáÝ³Ï³Ý ¹ñ³Ù³ßÝáñÑÝ»ñ (ïáÕ 1371 + ïáÕ 1372),                                </t>
  </si>
  <si>
    <t xml:space="preserve">3.8 Î³åÇï³É áã å³ßïáÝ³Ï³Ý ¹ñ³Ù³ßÝáñÑÝ»ñ    (ïáÕ 1381 + ïáÕ 1382),                              </t>
  </si>
  <si>
    <t xml:space="preserve">3.9 ²ÛÉ »Ï³ÙáõïÝ»ñ (ïáÕ 1391 + ïáÕ 1392 + ïáÕ 1393),                                 </t>
  </si>
  <si>
    <t xml:space="preserve">Ընդհանուր բնույթի այլ ծառայություններ </t>
  </si>
  <si>
    <t>Ջրամատակարարում</t>
  </si>
  <si>
    <t>որից`</t>
  </si>
  <si>
    <t>Առողջապահություն (այլ դասերին չպատկանող)</t>
  </si>
  <si>
    <t xml:space="preserve"> -Կապիտալ դրամաշնորհներ պետական և համայնքների ոչ առևտրային կազմակերպություններին</t>
  </si>
  <si>
    <t>4655</t>
  </si>
  <si>
    <t xml:space="preserve"> -Կրթական, մշակութային և սպորտային նպաստներ բյուջեից</t>
  </si>
  <si>
    <t>4727</t>
  </si>
  <si>
    <t xml:space="preserve"> - Նյութեր և պարագաներ</t>
  </si>
  <si>
    <t xml:space="preserve"> ՌԱԶՄԱՎԱՐԱԿԱՆ ՀԱՄԱՅՆՔԱՅԻՆ ՊԱՇԱՐՆԵՐԻ ԻՐԱՑՈՒՄԻՑ ՄՈՒՏՔԵՐ</t>
  </si>
  <si>
    <t>8211</t>
  </si>
  <si>
    <t>Այլ կապիտալ դրամաշնորհ</t>
  </si>
  <si>
    <t>-էներգետիկ ծառայություններ</t>
  </si>
  <si>
    <t>-Կոմունալ  ծառայություններ</t>
  </si>
  <si>
    <t>-Կապի  ծառայություններ</t>
  </si>
  <si>
    <t xml:space="preserve"> -Վարչական ծառայություններ
</t>
  </si>
  <si>
    <t>-Մեքենաների և սարքավորումների ընթացիկ նորոգում և պահպանում</t>
  </si>
  <si>
    <t>-Գրասենյակային նյութեր և հագուստ</t>
  </si>
  <si>
    <t>-Կենցաղային և հանրային սննդի նյութեր</t>
  </si>
  <si>
    <t>-Շենքերի և շինությունների կապիտալ վերանորոգում</t>
  </si>
  <si>
    <t>-Նախագծահետազոտական ծախսեր</t>
  </si>
  <si>
    <t>-Համակարգչային ծառայություններ</t>
  </si>
  <si>
    <t>-Տեղակատվական ծառայություն</t>
  </si>
  <si>
    <t>-Ընդհանուր բնույթի այլ ծախսեր</t>
  </si>
  <si>
    <t xml:space="preserve"> -Շենքերի և կառույցների ընթացիկ նորոգում և պահպանում
</t>
  </si>
  <si>
    <t>-Սուբսիդիաներ պետական (համայնքային)կազմակերպություններին</t>
  </si>
  <si>
    <t>-Այլ մեքենաներ  և սարքավորումներ</t>
  </si>
  <si>
    <t>-Նվիրատվություններ այլ շահույթ չհետապնդող կազմակերպություններին</t>
  </si>
  <si>
    <t>1. ²ÛÉÁÝïñ³Ýù³ÛÇÝ ³ßË³ï³Ýù³ÛÇÝ Í³é³ÛáõÃÛ³Ý Çñ³Ï³Ý³óáõÙ</t>
  </si>
  <si>
    <t>-Հատուկ նպատակային այլ նյութեր</t>
  </si>
  <si>
    <t>Գյուղատնտեսություն, անտառային տնտեսություն, ձկնորսություն և որսորդություն, որից`</t>
  </si>
  <si>
    <t>Գյուղատնտեսություն</t>
  </si>
  <si>
    <t>1. ì»ñ»É³ÏÝ»ñÇ   Ýáñá·áõÙ</t>
  </si>
  <si>
    <t xml:space="preserve"> - Ընթացիկ դրամաշնորհներ պետական և համայնքների ոչ առևտրային կազմակերպություններին</t>
  </si>
  <si>
    <t xml:space="preserve"> - Նախագծահետազոտական ծախսեր</t>
  </si>
  <si>
    <t xml:space="preserve"> - Շենքերի և շինությունների կառուցում</t>
  </si>
  <si>
    <t xml:space="preserve"> -Գույքի և սարքավորումների վարձակալություն</t>
  </si>
  <si>
    <t xml:space="preserve"> -Մեքենաների և սարքավորումների ընթացիկ նորոգում և պահպանում</t>
  </si>
  <si>
    <t xml:space="preserve"> -Սուբսիդիաներ ոչ-ֆինանսական պետական (hամայնքային) կազմակերպություններին </t>
  </si>
  <si>
    <t xml:space="preserve"> -Մասնագիտական ծառայություններ</t>
  </si>
  <si>
    <t xml:space="preserve"> - Շենքերի և շինությունների կապիտալ վերանորոգում</t>
  </si>
  <si>
    <t>որից՝</t>
  </si>
  <si>
    <t>Ջրամատակարարում ևջրահեռացում</t>
  </si>
  <si>
    <t xml:space="preserve"> -Այլ կապիտալ դրամաշնորհներ      </t>
  </si>
  <si>
    <t xml:space="preserve"> -Ներկայացուցչական ծախսեր</t>
  </si>
  <si>
    <t xml:space="preserve"> -Կենցաղային և հանրային սննդի նյութեր</t>
  </si>
  <si>
    <t xml:space="preserve"> -Հատուկ նպատակային այլ նյութեր</t>
  </si>
  <si>
    <t xml:space="preserve"> -Տեղակատվական ծառայություններ</t>
  </si>
  <si>
    <t>Կրթություն (այլ դասերին չպատկանող)</t>
  </si>
  <si>
    <t>8</t>
  </si>
  <si>
    <t xml:space="preserve"> -Աշխատակազմի մասնագիտական զարգացման ծառայություններ</t>
  </si>
  <si>
    <t xml:space="preserve"> -Տրանսպորտային նյութեր</t>
  </si>
  <si>
    <t>-Մասնագիտական ծառայություններ</t>
  </si>
  <si>
    <t>2470</t>
  </si>
  <si>
    <t>²ÛÉ µÝ³·³í³éÝ»ñ</t>
  </si>
  <si>
    <t>2473</t>
  </si>
  <si>
    <t>¼µáë³ßñçáõÃÛáõÝ</t>
  </si>
  <si>
    <t>1. ¼µáë³ßñçáõÃÛ³Ý ½³ñ·³óáõÙ</t>
  </si>
  <si>
    <t>2. Øß³ÏáõÃ³ÛÇÝ ÙÇçáó³éáõÙÝ»ñÇ Çñ³Ï³Ý³óáõÙ</t>
  </si>
  <si>
    <t>1. ¶»ï»ñÇ ÑáõÝ»ñÇ Ù³ùñáõÙ և բարեկարգում</t>
  </si>
  <si>
    <t>Ոռոգում</t>
  </si>
  <si>
    <t>-Այլ կապիտալ դրամաշնորհ</t>
  </si>
  <si>
    <t>-Գետերի և սելավատների մաքրման աշխատանքներ</t>
  </si>
  <si>
    <t>4861</t>
  </si>
  <si>
    <t>-Ծաղկապատ տարածքների,կանաչ գոտիների ընդլայնմանն ուղղված աշխատանքների իրականացում</t>
  </si>
  <si>
    <t>2.Խաղահրապարակների, խաղադաշտերի,մարզահրապարակների և հանգստի գոտիների կառուցում և հիմնանորոգում</t>
  </si>
  <si>
    <t>-Վարչական սարքավորումներ</t>
  </si>
  <si>
    <t>,,Պետական տուրքի մասին,,ՀՀ օրենքը,նախորդ տարիների փաստացի մուտքերի հավաքագրման ցուցանիշներ</t>
  </si>
  <si>
    <t xml:space="preserve">                                                                                                                                                   </t>
  </si>
  <si>
    <t>,,Տեղական տուրքերի և վճարների մասին,,ՀՀօրենք                                                                                         Համայնքի վարչական տարածքում տեղական տուրքերի բազայի գույքագրումը և գնահատում</t>
  </si>
  <si>
    <t>ՀՀ Հարկային օրենսգրք՝ Անշարժ գույքի հարկ։Կանխատեսումների ժամանակ հաշվի են առնվել  բազաների ճշտումները,նախորդ տարիների հարկերի գանձելիության մակարդակը,ապառքները և գերավճարները</t>
  </si>
  <si>
    <t>Կանխատեսում</t>
  </si>
  <si>
    <t xml:space="preserve">    ,,Հայաստանի Հանրապետության բյուջետային համակարգի մասին ,,Հայաստանի Հանրապետության օրենք, ,,Տեղական տուրքերի և վճարների մասին,,ՀՀ օրենք,գործող ևնոր կնքված պայմանագրեր,ապառքներ,</t>
  </si>
  <si>
    <t xml:space="preserve">,,Հայաստանի Հանրապետության բյուջետային համակարգի մասին ,,Հայաստանի Հանրապետության օրենքի  28 հոդվածի  1-ին մաս                  1․4 կետի  է) ենթակետ և Հայաստանի Հանրապետության  կառավարության 16․09․2021թ․ N 1531-ն որոշումը      </t>
  </si>
  <si>
    <t xml:space="preserve"> </t>
  </si>
  <si>
    <t>2022 փաստացի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</si>
  <si>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</si>
  <si>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 xml:space="preserve">2023 հաստատված </t>
  </si>
  <si>
    <t xml:space="preserve"> 2024թ կանխատեսված և 2023թ. հաստատված բյուջեի տարբերություն</t>
  </si>
  <si>
    <t xml:space="preserve">2026 թվական </t>
  </si>
  <si>
    <t xml:space="preserve">ՀՀ համայնքների 2024-2026թթ. միջնաժամկետ ծախսերի ծրագրերի դեֆիցիտի (պակացուրդի) ֆինանսավորումը ըստ աղբյուրների                                                </t>
  </si>
  <si>
    <t>ՀՀ համայնքների 2024-2026թթ. միջնաժամկետ ծախսերի ծրագրերի վարչական և ֆոնդային մասերի տարեկան հատկացումները ըստ` բյուջետային ծախսերի գործառական դասակարգման բաժինների, խմբերի, դասերի և տնտեսագիտական դասակարգման հոդվածների</t>
  </si>
  <si>
    <t xml:space="preserve"> -Այլ  ընթացիկ դրամաշնորհներ      </t>
  </si>
  <si>
    <t>2024թ կանխատեսված և 2023թ. հաստատված բյուջեի տարբերության վերաբերյալ հիմնավորումներ</t>
  </si>
  <si>
    <t>ՀՀ համայնքների բյուջեներին ,,Ֆինանսական համահարթեցման մասին,, ՀՀ օրենքով դոտացիաներ տրամադրելու նպատակով ,,ՀՀ 2024թվականի պետական բյուջեի մասին,,ՀՀ օրենքով նախատեսված հատկացումներ</t>
  </si>
  <si>
    <t xml:space="preserve">   Կապան   համայնքի միջնաժամկետ ծախսերի ծրագրի 2024-2026թթ. վարչական և ֆոնդային մասերի եկամուտները` ըստ ձևավորման աղբյուրների</t>
  </si>
  <si>
    <t>,,Տեղական ինքնակառավարման մասին,,ՀՀ օրենք,գործող պայմանագրեր,փաստացի գներ,Համայնքի արդյունավետ կառավարում</t>
  </si>
  <si>
    <t xml:space="preserve">ä»ïáõÃÛ³Ý ÏáÕÙÇó ï»Õ³Ï³Ý ÇÝùÝ³Ï³é³í³ñÙ³Ý Ù³ñÙÇÝÝ»ñÇÝ å³ïíÇñ³Ïí³Í ÉÇ³½áñáõÃÛáõÝÝ»ñ </t>
  </si>
  <si>
    <t>Համակարգչային, հաշվապահական,   սպասարկման վճարների տրամադրում, հիմնական միջոցների պահպանում և շահագործում</t>
  </si>
  <si>
    <t>Համայնքային գույքի գնահատման,   պետական գրանցման,  վկայականների ձեռք բերման աշխատանքների իրականացում</t>
  </si>
  <si>
    <t>Համայնքի խաղաղության ամրապնդման  և համայնքի սահմանների  պաշտպանության երաշխիքների ապահովում։</t>
  </si>
  <si>
    <t>Գյուղատնտեսության ռեսուրսային ներուժի արդյունավետ օգտագործումը, առաջադիմական տեխնոլոգիաների ներդրումը:Ոռոգման հին համակարգերի հիմնանորոգում,նոր համակարգի ստեղծում</t>
  </si>
  <si>
    <t>Ճանապարհային և վերելակային տնտեսությունների վիճակի բարելավում՝ համայնքի սուբվենցիոն ծրագրեր</t>
  </si>
  <si>
    <t>Կապան համայնքում տուրիզմի զարգացման համար նախադրյալների ստեղծում։Պատմական և տեսարժան վայրերի գույքագրում,  բուկլետների տպագրում,  գովազդային պաստառների տեղադրում,  միջոցառումների կազմակերպում</t>
  </si>
  <si>
    <t>Համայնքի սեփականություն հանդիսացող հողի և գույքի նպատակային օգտագործում</t>
  </si>
  <si>
    <t>Համայնքում աղբահանության և սանիտարական մաքրման աշխատանքների իրականացում բոլոր գյուղերում,կոմունալ ծառայության ավտոպարկը բազմաֆունկցիոնալ մեքենաներով համալրում,աղբահանության վարձավճարների էլեկտրոնային գանձման համակարգի ներդրում</t>
  </si>
  <si>
    <t>,,Ընկերությունների կողմից վճարվոց բնապահպանական վճարների նպատակային օգտագործման մասին,,ՀՀ  օրենք՝Վաչագան գետի հունի մաքրում,հայելային պատկերների և հենապատերի վերականգնում,նոր ճաղավանդակների տեղադրում</t>
  </si>
  <si>
    <t>Կանաչապատ տարածքների պահպանում,   իրականացնել ծառերի էտում,  գազոնների պարբերաբար մշակում, կազմակերպել կանաչապատ տարածքների ոռոգումը, պլաստիկ թափոնների վերամշակում «,Կապան Պլաստշին,,  ՀՈԱԿ-ի միջոցով:</t>
  </si>
  <si>
    <t>Գյուղական բնակավայրերում խմելու ջրերի հին համակարգի նորոգում և նոր համակարգի կառուցում՝սուբվենցիոն ծրագրեր</t>
  </si>
  <si>
    <t>Սպորտի և առողջ ապրելակերպի խթանում՝արդիականացված և միջազգային չափորոշիչներին համապատասխան</t>
  </si>
  <si>
    <t>Մշակութային ավանդույթների ընդգրկվածության պահպանում,զարգացում և ապահովում՝մշակույթի կենտրոնի նյութատեխնիկական բազայի արդիականացում,վերազինում և կահավորում,թանգարանների գործունեության պահպանում, այցելուների բարձր մակարդակով սպասարկում,  ցուցահանդեսների կազմակերպում,  էլեկտրոնային գրադարանների և գրադարանների ծառայություններից օգտվելու հնարավորությունը,  տարբեր միջոցառումների շնորհիվ երիտասարդ սերնդի մոտ ընթերցասիրության ձևավորում:Մանկական զբոսայգու հիմնանորոգում,նոր կարուսելների տեղադրում՝սուբվենցիոն ծրագիր</t>
  </si>
  <si>
    <t xml:space="preserve">Որակյալ կրթական ծառայությունների մատուցումը,խմբասենյակների թվի ավելացում,ՆՈՒՀ-երի հիմնանորոգում, նոր մանկապարտեզների կառուցում </t>
  </si>
  <si>
    <t>Համայնքի երեխաները հայտնի են որպես զանազան երաժշտական, պարարվեստի, կերպարվեստի,   սպորտաձևերին տիրապետող,  տաղանդավոր և բազմաթիվ մրցույթներում հաղթանակած տիտղոսներով։Սովորող երեխաների  համար մասնակցության ապահովում միջազգային հեղինակավոր փառատոներին, մրցույթներին, իսկ մարզիկների և մարզական թիմերի մասնակցությունը միջազգային մրցաշարերին,  աշխարհի առաջնություններին և օլիմպիական խաղերին:</t>
  </si>
  <si>
    <t>Բնակիչների ավելի բարեկեցիկ կյանքի ապահովում՝ խոցելի ընտանիքների հասցեական և թիրախավորված աջակցություն</t>
  </si>
  <si>
    <t>Հիմք՝ՀՀ Սյունիքի մարզի Կապան համայնքի 2022-2026թթ ՀՀԶԾ</t>
  </si>
  <si>
    <t>Հավելված</t>
  </si>
  <si>
    <t>Աղյուսակ 2</t>
  </si>
  <si>
    <t>Աղյուսակ 3</t>
  </si>
  <si>
    <t>Աղյուսակ 4</t>
  </si>
  <si>
    <r>
      <t xml:space="preserve">,,Ընկերությունների կողմից վճարվոց բնապահպանական վճարների նպատակային օգտագործման մասին,,ՀՀ օրենք , </t>
    </r>
    <r>
      <rPr>
        <sz val="8"/>
        <color indexed="8"/>
        <rFont val="Arial AM"/>
        <family val="2"/>
      </rPr>
      <t>ՀՀ կառավարության 16․11․2006թ․ թիվ 1708-Ն որոշում,Հայաստանի հանրապետության հարկային օրենսգրքի 198-րդ հոդվածի 2-րդ մաս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</si>
</sst>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3" formatCode="_(* #,##0.00_);_(* \(#,##0.00\);_(* &quot;-&quot;??_);_(@_)"/>
    <numFmt numFmtId="180" formatCode="#,##0.0\ ;\(#,##0.0\)"/>
    <numFmt numFmtId="185" formatCode="#,##0.0"/>
    <numFmt numFmtId="187" formatCode="0.0"/>
    <numFmt numFmtId="188" formatCode="0.000"/>
    <numFmt numFmtId="189" formatCode="#,##0.00\ ;\(#,##0.00\)"/>
  </numFmts>
  <fonts count="14" x14ac:knownFonts="1">
    <font>
      <sz val="8"/>
      <name val="Arial Armenian"/>
    </font>
    <font>
      <sz val="10"/>
      <name val="Arial"/>
      <family val="2"/>
    </font>
    <font>
      <sz val="10"/>
      <name val="Arial LatArm"/>
      <family val="2"/>
    </font>
    <font>
      <sz val="8"/>
      <name val="Arial AM"/>
      <family val="2"/>
    </font>
    <font>
      <b/>
      <sz val="8"/>
      <name val="Arial AM"/>
      <family val="2"/>
    </font>
    <font>
      <sz val="12"/>
      <name val="Arial AM"/>
      <family val="2"/>
    </font>
    <font>
      <sz val="8"/>
      <color indexed="8"/>
      <name val="Arial AM"/>
      <family val="2"/>
    </font>
    <font>
      <sz val="10"/>
      <name val="Arial AM"/>
      <family val="2"/>
    </font>
    <font>
      <b/>
      <i/>
      <sz val="8"/>
      <name val="Arial AM"/>
      <family val="2"/>
    </font>
    <font>
      <i/>
      <sz val="8"/>
      <name val="Arial AM"/>
      <family val="2"/>
    </font>
    <font>
      <b/>
      <sz val="10"/>
      <name val="Arial AM"/>
      <family val="2"/>
    </font>
    <font>
      <b/>
      <sz val="9"/>
      <name val="Arial AM"/>
      <family val="2"/>
    </font>
    <font>
      <b/>
      <i/>
      <sz val="9"/>
      <name val="Arial AM"/>
      <family val="2"/>
    </font>
    <font>
      <sz val="9"/>
      <name val="Arial AM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medium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" fillId="0" borderId="28" applyNumberFormat="0" applyFill="0" applyProtection="0">
      <alignment horizontal="center" vertical="center"/>
    </xf>
    <xf numFmtId="173" fontId="1" fillId="0" borderId="0" applyFont="0" applyFill="0" applyBorder="0" applyAlignment="0" applyProtection="0"/>
    <xf numFmtId="0" fontId="2" fillId="0" borderId="28" applyNumberFormat="0" applyFill="0" applyProtection="0">
      <alignment horizontal="left" vertical="center" wrapText="1"/>
    </xf>
    <xf numFmtId="0" fontId="1" fillId="0" borderId="0"/>
    <xf numFmtId="4" fontId="2" fillId="0" borderId="28" applyFill="0" applyProtection="0">
      <alignment horizontal="right" vertical="center"/>
    </xf>
  </cellStyleXfs>
  <cellXfs count="25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187" fontId="3" fillId="0" borderId="0" xfId="0" applyNumberFormat="1" applyFont="1" applyAlignment="1">
      <alignment horizontal="center" vertical="top"/>
    </xf>
    <xf numFmtId="187" fontId="3" fillId="0" borderId="0" xfId="0" applyNumberFormat="1" applyFont="1" applyAlignment="1">
      <alignment horizontal="center" vertical="center"/>
    </xf>
    <xf numFmtId="187" fontId="4" fillId="0" borderId="0" xfId="0" applyNumberFormat="1" applyFont="1" applyAlignment="1">
      <alignment horizontal="center" vertical="center"/>
    </xf>
    <xf numFmtId="180" fontId="3" fillId="0" borderId="0" xfId="0" applyNumberFormat="1" applyFont="1" applyAlignment="1">
      <alignment horizontal="right" vertical="top"/>
    </xf>
    <xf numFmtId="0" fontId="3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87" fontId="3" fillId="0" borderId="5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187" fontId="3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185" fontId="4" fillId="0" borderId="5" xfId="0" applyNumberFormat="1" applyFont="1" applyBorder="1" applyAlignment="1">
      <alignment horizontal="center" vertical="center"/>
    </xf>
    <xf numFmtId="187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80" fontId="4" fillId="0" borderId="5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/>
    </xf>
    <xf numFmtId="187" fontId="3" fillId="0" borderId="5" xfId="0" applyNumberFormat="1" applyFont="1" applyBorder="1" applyAlignment="1">
      <alignment horizontal="center" vertical="top"/>
    </xf>
    <xf numFmtId="180" fontId="3" fillId="0" borderId="5" xfId="0" applyNumberFormat="1" applyFont="1" applyBorder="1" applyAlignment="1">
      <alignment horizontal="right" vertical="top"/>
    </xf>
    <xf numFmtId="0" fontId="3" fillId="0" borderId="6" xfId="0" applyFont="1" applyBorder="1"/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top" wrapText="1"/>
    </xf>
    <xf numFmtId="180" fontId="3" fillId="0" borderId="5" xfId="0" applyNumberFormat="1" applyFont="1" applyBorder="1" applyAlignment="1">
      <alignment horizontal="right" vertical="center"/>
    </xf>
    <xf numFmtId="180" fontId="4" fillId="0" borderId="5" xfId="0" applyNumberFormat="1" applyFont="1" applyBorder="1" applyAlignment="1">
      <alignment horizontal="center" vertical="center"/>
    </xf>
    <xf numFmtId="180" fontId="4" fillId="0" borderId="5" xfId="0" applyNumberFormat="1" applyFont="1" applyBorder="1" applyAlignment="1">
      <alignment horizontal="right" vertical="top"/>
    </xf>
    <xf numFmtId="187" fontId="4" fillId="0" borderId="5" xfId="0" applyNumberFormat="1" applyFont="1" applyBorder="1" applyAlignment="1">
      <alignment horizontal="center" vertical="top"/>
    </xf>
    <xf numFmtId="180" fontId="4" fillId="2" borderId="5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top"/>
    </xf>
    <xf numFmtId="187" fontId="4" fillId="0" borderId="8" xfId="0" applyNumberFormat="1" applyFont="1" applyBorder="1" applyAlignment="1">
      <alignment horizontal="center" vertical="center"/>
    </xf>
    <xf numFmtId="180" fontId="4" fillId="0" borderId="8" xfId="0" applyNumberFormat="1" applyFont="1" applyBorder="1" applyAlignment="1">
      <alignment horizontal="right" vertical="center"/>
    </xf>
    <xf numFmtId="180" fontId="3" fillId="0" borderId="8" xfId="0" applyNumberFormat="1" applyFont="1" applyBorder="1" applyAlignment="1">
      <alignment horizontal="right" vertical="top"/>
    </xf>
    <xf numFmtId="180" fontId="4" fillId="0" borderId="8" xfId="0" applyNumberFormat="1" applyFont="1" applyBorder="1" applyAlignment="1">
      <alignment horizontal="center" vertical="center"/>
    </xf>
    <xf numFmtId="0" fontId="3" fillId="0" borderId="9" xfId="0" applyFont="1" applyBorder="1"/>
    <xf numFmtId="180" fontId="4" fillId="0" borderId="0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187" fontId="3" fillId="0" borderId="8" xfId="0" applyNumberFormat="1" applyFont="1" applyBorder="1" applyAlignment="1">
      <alignment horizontal="center" vertical="center"/>
    </xf>
    <xf numFmtId="180" fontId="3" fillId="0" borderId="8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80" fontId="3" fillId="0" borderId="0" xfId="0" applyNumberFormat="1" applyFont="1" applyAlignment="1">
      <alignment horizontal="right" vertical="center"/>
    </xf>
    <xf numFmtId="180" fontId="3" fillId="0" borderId="0" xfId="0" applyNumberFormat="1" applyFont="1" applyAlignment="1">
      <alignment horizontal="center" vertical="top"/>
    </xf>
    <xf numFmtId="180" fontId="3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center" vertical="top"/>
    </xf>
    <xf numFmtId="0" fontId="3" fillId="0" borderId="4" xfId="0" applyNumberFormat="1" applyFont="1" applyBorder="1" applyAlignment="1">
      <alignment horizontal="center" vertical="top"/>
    </xf>
    <xf numFmtId="0" fontId="3" fillId="0" borderId="5" xfId="0" applyNumberFormat="1" applyFont="1" applyBorder="1" applyAlignment="1">
      <alignment horizontal="center" vertical="top"/>
    </xf>
    <xf numFmtId="49" fontId="3" fillId="0" borderId="5" xfId="0" applyNumberFormat="1" applyFont="1" applyBorder="1" applyAlignment="1">
      <alignment horizontal="center" vertical="top"/>
    </xf>
    <xf numFmtId="0" fontId="4" fillId="0" borderId="4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180" fontId="4" fillId="0" borderId="5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right" vertical="center" wrapText="1"/>
    </xf>
    <xf numFmtId="180" fontId="4" fillId="0" borderId="5" xfId="0" applyNumberFormat="1" applyFont="1" applyBorder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 wrapText="1"/>
    </xf>
    <xf numFmtId="18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80" fontId="4" fillId="0" borderId="5" xfId="0" applyNumberFormat="1" applyFont="1" applyBorder="1" applyAlignment="1">
      <alignment vertical="center"/>
    </xf>
    <xf numFmtId="180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80" fontId="3" fillId="0" borderId="5" xfId="0" applyNumberFormat="1" applyFont="1" applyBorder="1" applyAlignment="1">
      <alignment horizontal="center" vertical="top"/>
    </xf>
    <xf numFmtId="180" fontId="3" fillId="0" borderId="5" xfId="0" applyNumberFormat="1" applyFont="1" applyBorder="1" applyAlignment="1">
      <alignment horizontal="left" vertical="top" wrapText="1"/>
    </xf>
    <xf numFmtId="180" fontId="3" fillId="0" borderId="5" xfId="0" applyNumberFormat="1" applyFont="1" applyBorder="1" applyAlignment="1">
      <alignment horizontal="center" vertical="center"/>
    </xf>
    <xf numFmtId="180" fontId="8" fillId="0" borderId="5" xfId="0" applyNumberFormat="1" applyFont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right" vertical="center" wrapText="1"/>
    </xf>
    <xf numFmtId="180" fontId="8" fillId="0" borderId="5" xfId="0" applyNumberFormat="1" applyFont="1" applyBorder="1" applyAlignment="1">
      <alignment horizontal="right" vertical="center" wrapText="1"/>
    </xf>
    <xf numFmtId="180" fontId="4" fillId="0" borderId="5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180" fontId="8" fillId="0" borderId="5" xfId="0" applyNumberFormat="1" applyFont="1" applyBorder="1" applyAlignment="1">
      <alignment horizontal="center" vertical="center"/>
    </xf>
    <xf numFmtId="180" fontId="3" fillId="0" borderId="5" xfId="0" applyNumberFormat="1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center" vertical="center"/>
    </xf>
    <xf numFmtId="188" fontId="3" fillId="0" borderId="5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left" vertical="center" wrapText="1" readingOrder="1"/>
    </xf>
    <xf numFmtId="0" fontId="4" fillId="0" borderId="6" xfId="0" applyFont="1" applyBorder="1" applyAlignment="1">
      <alignment vertical="center"/>
    </xf>
    <xf numFmtId="0" fontId="4" fillId="0" borderId="4" xfId="0" applyNumberFormat="1" applyFont="1" applyBorder="1" applyAlignment="1">
      <alignment horizontal="center" vertical="top"/>
    </xf>
    <xf numFmtId="0" fontId="4" fillId="0" borderId="5" xfId="0" applyNumberFormat="1" applyFont="1" applyBorder="1" applyAlignment="1">
      <alignment horizontal="center" vertical="top"/>
    </xf>
    <xf numFmtId="180" fontId="4" fillId="0" borderId="5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center" vertical="top"/>
    </xf>
    <xf numFmtId="180" fontId="4" fillId="0" borderId="5" xfId="0" applyNumberFormat="1" applyFont="1" applyBorder="1" applyAlignment="1">
      <alignment horizontal="center" vertical="top"/>
    </xf>
    <xf numFmtId="0" fontId="4" fillId="0" borderId="0" xfId="0" applyFont="1"/>
    <xf numFmtId="0" fontId="3" fillId="0" borderId="5" xfId="3" applyFont="1" applyFill="1" applyBorder="1" applyAlignment="1">
      <alignment horizontal="left" vertical="top" wrapText="1"/>
    </xf>
    <xf numFmtId="0" fontId="3" fillId="0" borderId="6" xfId="0" applyFont="1" applyBorder="1" applyAlignment="1">
      <alignment vertical="top"/>
    </xf>
    <xf numFmtId="0" fontId="4" fillId="0" borderId="13" xfId="0" applyFont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 readingOrder="1"/>
    </xf>
    <xf numFmtId="49" fontId="10" fillId="0" borderId="5" xfId="0" applyNumberFormat="1" applyFont="1" applyBorder="1" applyAlignment="1">
      <alignment horizontal="left" vertical="top" wrapText="1" readingOrder="1"/>
    </xf>
    <xf numFmtId="189" fontId="3" fillId="0" borderId="5" xfId="0" applyNumberFormat="1" applyFont="1" applyBorder="1" applyAlignment="1">
      <alignment horizontal="right" vertical="center"/>
    </xf>
    <xf numFmtId="0" fontId="3" fillId="0" borderId="14" xfId="3" applyFont="1" applyFill="1" applyBorder="1" applyAlignment="1">
      <alignment horizontal="left" vertical="center" wrapText="1"/>
    </xf>
    <xf numFmtId="0" fontId="3" fillId="0" borderId="14" xfId="1" applyFont="1" applyFill="1" applyBorder="1">
      <alignment horizontal="center" vertical="center"/>
    </xf>
    <xf numFmtId="0" fontId="3" fillId="0" borderId="14" xfId="3" applyFont="1" applyFill="1" applyBorder="1">
      <alignment horizontal="left" vertical="center" wrapText="1"/>
    </xf>
    <xf numFmtId="0" fontId="3" fillId="0" borderId="5" xfId="0" applyFont="1" applyBorder="1" applyAlignment="1">
      <alignment vertical="center"/>
    </xf>
    <xf numFmtId="187" fontId="3" fillId="0" borderId="5" xfId="0" applyNumberFormat="1" applyFont="1" applyBorder="1" applyAlignment="1">
      <alignment vertical="center"/>
    </xf>
    <xf numFmtId="0" fontId="11" fillId="0" borderId="5" xfId="0" applyFont="1" applyBorder="1" applyAlignment="1">
      <alignment horizontal="left" vertical="center" wrapText="1" readingOrder="1"/>
    </xf>
    <xf numFmtId="180" fontId="8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 readingOrder="1"/>
    </xf>
    <xf numFmtId="0" fontId="11" fillId="0" borderId="4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80" fontId="12" fillId="0" borderId="5" xfId="0" applyNumberFormat="1" applyFont="1" applyBorder="1" applyAlignment="1">
      <alignment horizontal="left" vertical="center" wrapText="1"/>
    </xf>
    <xf numFmtId="180" fontId="12" fillId="0" borderId="5" xfId="0" applyNumberFormat="1" applyFont="1" applyBorder="1" applyAlignment="1">
      <alignment horizontal="center" vertical="center"/>
    </xf>
    <xf numFmtId="187" fontId="12" fillId="0" borderId="5" xfId="0" applyNumberFormat="1" applyFont="1" applyBorder="1" applyAlignment="1">
      <alignment horizontal="center" vertical="center"/>
    </xf>
    <xf numFmtId="0" fontId="11" fillId="0" borderId="5" xfId="0" applyNumberFormat="1" applyFont="1" applyBorder="1" applyAlignment="1">
      <alignment horizontal="center" vertical="center"/>
    </xf>
    <xf numFmtId="187" fontId="11" fillId="0" borderId="5" xfId="0" applyNumberFormat="1" applyFont="1" applyBorder="1" applyAlignment="1">
      <alignment horizontal="center" vertical="center"/>
    </xf>
    <xf numFmtId="180" fontId="11" fillId="0" borderId="5" xfId="0" applyNumberFormat="1" applyFont="1" applyBorder="1" applyAlignment="1">
      <alignment horizontal="right" vertical="center"/>
    </xf>
    <xf numFmtId="49" fontId="3" fillId="0" borderId="15" xfId="0" applyNumberFormat="1" applyFont="1" applyBorder="1" applyAlignment="1">
      <alignment vertical="center" wrapText="1"/>
    </xf>
    <xf numFmtId="0" fontId="11" fillId="0" borderId="0" xfId="0" applyFont="1" applyAlignment="1">
      <alignment vertical="center"/>
    </xf>
    <xf numFmtId="49" fontId="3" fillId="0" borderId="16" xfId="0" applyNumberFormat="1" applyFont="1" applyBorder="1" applyAlignment="1">
      <alignment vertical="center" wrapText="1"/>
    </xf>
    <xf numFmtId="49" fontId="3" fillId="0" borderId="17" xfId="0" applyNumberFormat="1" applyFont="1" applyBorder="1" applyAlignment="1">
      <alignment vertical="center" wrapText="1"/>
    </xf>
    <xf numFmtId="185" fontId="3" fillId="0" borderId="6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3" fillId="0" borderId="18" xfId="3" applyFont="1" applyFill="1" applyBorder="1">
      <alignment horizontal="left" vertical="center" wrapText="1"/>
    </xf>
    <xf numFmtId="0" fontId="3" fillId="0" borderId="18" xfId="1" applyFont="1" applyFill="1" applyBorder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49" fontId="3" fillId="0" borderId="0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center" vertical="center"/>
    </xf>
    <xf numFmtId="180" fontId="9" fillId="0" borderId="5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center" vertical="center"/>
    </xf>
    <xf numFmtId="180" fontId="3" fillId="2" borderId="5" xfId="0" applyNumberFormat="1" applyFont="1" applyFill="1" applyBorder="1" applyAlignment="1">
      <alignment horizontal="center" vertical="center"/>
    </xf>
    <xf numFmtId="180" fontId="3" fillId="2" borderId="5" xfId="0" applyNumberFormat="1" applyFont="1" applyFill="1" applyBorder="1" applyAlignment="1">
      <alignment horizontal="right" vertical="center"/>
    </xf>
    <xf numFmtId="0" fontId="3" fillId="0" borderId="19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180" fontId="3" fillId="0" borderId="20" xfId="0" applyNumberFormat="1" applyFont="1" applyBorder="1" applyAlignment="1">
      <alignment horizontal="center" vertical="top"/>
    </xf>
    <xf numFmtId="0" fontId="3" fillId="0" borderId="20" xfId="0" applyNumberFormat="1" applyFont="1" applyBorder="1" applyAlignment="1">
      <alignment horizontal="center" vertical="top"/>
    </xf>
    <xf numFmtId="180" fontId="3" fillId="0" borderId="20" xfId="0" applyNumberFormat="1" applyFont="1" applyBorder="1" applyAlignment="1">
      <alignment horizontal="right" vertical="center"/>
    </xf>
    <xf numFmtId="0" fontId="3" fillId="0" borderId="10" xfId="0" applyFont="1" applyBorder="1"/>
    <xf numFmtId="0" fontId="4" fillId="0" borderId="13" xfId="0" applyFont="1" applyBorder="1" applyAlignment="1">
      <alignment horizontal="center" vertical="center"/>
    </xf>
    <xf numFmtId="0" fontId="4" fillId="0" borderId="5" xfId="1" applyFont="1" applyFill="1" applyBorder="1">
      <alignment horizontal="center" vertical="center"/>
    </xf>
    <xf numFmtId="0" fontId="4" fillId="0" borderId="5" xfId="0" applyFont="1" applyBorder="1"/>
    <xf numFmtId="0" fontId="3" fillId="0" borderId="1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 readingOrder="1"/>
    </xf>
    <xf numFmtId="0" fontId="3" fillId="0" borderId="5" xfId="1" applyFont="1" applyFill="1" applyBorder="1">
      <alignment horizontal="center" vertical="center"/>
    </xf>
    <xf numFmtId="0" fontId="3" fillId="0" borderId="5" xfId="0" applyFont="1" applyBorder="1"/>
    <xf numFmtId="49" fontId="8" fillId="0" borderId="4" xfId="0" applyNumberFormat="1" applyFont="1" applyBorder="1" applyAlignment="1">
      <alignment horizontal="center" vertical="center"/>
    </xf>
    <xf numFmtId="0" fontId="8" fillId="0" borderId="5" xfId="1" applyFont="1" applyFill="1" applyBorder="1">
      <alignment horizontal="center" vertical="center"/>
    </xf>
    <xf numFmtId="187" fontId="8" fillId="0" borderId="5" xfId="0" applyNumberFormat="1" applyFont="1" applyBorder="1" applyAlignment="1">
      <alignment horizontal="center" vertical="top"/>
    </xf>
    <xf numFmtId="0" fontId="8" fillId="0" borderId="5" xfId="0" applyNumberFormat="1" applyFont="1" applyBorder="1" applyAlignment="1">
      <alignment horizontal="center" vertical="top"/>
    </xf>
    <xf numFmtId="180" fontId="8" fillId="0" borderId="5" xfId="0" applyNumberFormat="1" applyFont="1" applyBorder="1" applyAlignment="1">
      <alignment horizontal="right" vertical="center"/>
    </xf>
    <xf numFmtId="0" fontId="8" fillId="0" borderId="5" xfId="0" applyFont="1" applyBorder="1"/>
    <xf numFmtId="0" fontId="4" fillId="0" borderId="5" xfId="3" applyFont="1" applyFill="1" applyBorder="1">
      <alignment horizontal="left" vertical="center" wrapText="1"/>
    </xf>
    <xf numFmtId="0" fontId="3" fillId="0" borderId="21" xfId="0" applyFont="1" applyBorder="1" applyAlignment="1">
      <alignment horizontal="center" vertical="top"/>
    </xf>
    <xf numFmtId="0" fontId="3" fillId="0" borderId="22" xfId="0" applyFont="1" applyBorder="1" applyAlignment="1">
      <alignment horizontal="center" vertical="top"/>
    </xf>
    <xf numFmtId="180" fontId="3" fillId="0" borderId="22" xfId="0" applyNumberFormat="1" applyFont="1" applyBorder="1" applyAlignment="1">
      <alignment horizontal="center" vertical="top"/>
    </xf>
    <xf numFmtId="0" fontId="3" fillId="0" borderId="5" xfId="3" applyFont="1" applyFill="1" applyBorder="1">
      <alignment horizontal="left" vertical="center" wrapText="1"/>
    </xf>
    <xf numFmtId="187" fontId="3" fillId="0" borderId="22" xfId="0" applyNumberFormat="1" applyFont="1" applyBorder="1" applyAlignment="1">
      <alignment horizontal="center" vertical="top"/>
    </xf>
    <xf numFmtId="0" fontId="3" fillId="0" borderId="22" xfId="0" applyNumberFormat="1" applyFont="1" applyBorder="1" applyAlignment="1">
      <alignment horizontal="center" vertical="top"/>
    </xf>
    <xf numFmtId="180" fontId="3" fillId="0" borderId="22" xfId="0" applyNumberFormat="1" applyFont="1" applyBorder="1" applyAlignment="1">
      <alignment horizontal="right" vertical="center"/>
    </xf>
    <xf numFmtId="0" fontId="3" fillId="0" borderId="17" xfId="0" applyFont="1" applyBorder="1"/>
    <xf numFmtId="0" fontId="3" fillId="0" borderId="0" xfId="0" applyFont="1" applyBorder="1"/>
    <xf numFmtId="0" fontId="4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80" fontId="4" fillId="0" borderId="22" xfId="0" applyNumberFormat="1" applyFont="1" applyBorder="1" applyAlignment="1">
      <alignment horizontal="center" vertical="center"/>
    </xf>
    <xf numFmtId="180" fontId="8" fillId="0" borderId="22" xfId="0" applyNumberFormat="1" applyFont="1" applyBorder="1" applyAlignment="1">
      <alignment horizontal="left" vertical="center" wrapText="1"/>
    </xf>
    <xf numFmtId="49" fontId="8" fillId="0" borderId="22" xfId="0" applyNumberFormat="1" applyFont="1" applyBorder="1" applyAlignment="1">
      <alignment horizontal="center" vertical="center"/>
    </xf>
    <xf numFmtId="180" fontId="8" fillId="0" borderId="22" xfId="0" applyNumberFormat="1" applyFont="1" applyBorder="1" applyAlignment="1">
      <alignment horizontal="center" vertical="center"/>
    </xf>
    <xf numFmtId="180" fontId="4" fillId="0" borderId="22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vertical="center"/>
    </xf>
    <xf numFmtId="0" fontId="4" fillId="0" borderId="6" xfId="0" applyFont="1" applyBorder="1"/>
    <xf numFmtId="0" fontId="4" fillId="0" borderId="14" xfId="3" applyFont="1" applyFill="1" applyBorder="1">
      <alignment horizontal="left" vertical="center" wrapText="1"/>
    </xf>
    <xf numFmtId="0" fontId="8" fillId="0" borderId="4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180" fontId="8" fillId="0" borderId="5" xfId="0" applyNumberFormat="1" applyFont="1" applyBorder="1" applyAlignment="1">
      <alignment horizontal="center" vertical="top"/>
    </xf>
    <xf numFmtId="180" fontId="8" fillId="0" borderId="5" xfId="0" applyNumberFormat="1" applyFont="1" applyBorder="1" applyAlignment="1">
      <alignment horizontal="left" vertical="top" wrapText="1"/>
    </xf>
    <xf numFmtId="49" fontId="8" fillId="0" borderId="5" xfId="0" applyNumberFormat="1" applyFont="1" applyBorder="1" applyAlignment="1">
      <alignment horizontal="center" vertical="top"/>
    </xf>
    <xf numFmtId="187" fontId="8" fillId="0" borderId="5" xfId="0" applyNumberFormat="1" applyFont="1" applyBorder="1" applyAlignment="1">
      <alignment horizontal="center" vertical="center"/>
    </xf>
    <xf numFmtId="0" fontId="8" fillId="0" borderId="5" xfId="0" applyNumberFormat="1" applyFont="1" applyBorder="1" applyAlignment="1">
      <alignment horizontal="center" vertical="center"/>
    </xf>
    <xf numFmtId="0" fontId="8" fillId="0" borderId="6" xfId="0" applyFont="1" applyBorder="1"/>
    <xf numFmtId="0" fontId="8" fillId="0" borderId="0" xfId="0" applyFont="1"/>
    <xf numFmtId="189" fontId="4" fillId="0" borderId="5" xfId="0" applyNumberFormat="1" applyFont="1" applyBorder="1" applyAlignment="1">
      <alignment horizontal="right" vertical="center"/>
    </xf>
    <xf numFmtId="189" fontId="3" fillId="0" borderId="5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top"/>
    </xf>
    <xf numFmtId="0" fontId="3" fillId="0" borderId="5" xfId="3" applyFont="1" applyFill="1" applyBorder="1" applyAlignment="1">
      <alignment horizontal="left" vertical="center" wrapText="1"/>
    </xf>
    <xf numFmtId="187" fontId="3" fillId="0" borderId="20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top"/>
    </xf>
    <xf numFmtId="0" fontId="3" fillId="0" borderId="0" xfId="1" applyFont="1" applyFill="1" applyBorder="1">
      <alignment horizontal="center" vertical="center"/>
    </xf>
    <xf numFmtId="0" fontId="3" fillId="0" borderId="15" xfId="0" applyFont="1" applyBorder="1"/>
    <xf numFmtId="180" fontId="3" fillId="0" borderId="20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left" vertical="center" wrapText="1"/>
    </xf>
    <xf numFmtId="0" fontId="3" fillId="0" borderId="22" xfId="1" applyFont="1" applyFill="1" applyBorder="1">
      <alignment horizontal="center" vertical="center"/>
    </xf>
    <xf numFmtId="0" fontId="3" fillId="0" borderId="22" xfId="0" applyFont="1" applyBorder="1"/>
    <xf numFmtId="0" fontId="4" fillId="0" borderId="25" xfId="1" applyFont="1" applyFill="1" applyBorder="1">
      <alignment horizontal="center" vertical="center"/>
    </xf>
    <xf numFmtId="0" fontId="4" fillId="0" borderId="14" xfId="1" applyFont="1" applyFill="1" applyBorder="1">
      <alignment horizontal="center" vertical="center"/>
    </xf>
    <xf numFmtId="0" fontId="8" fillId="0" borderId="14" xfId="3" applyFont="1" applyFill="1" applyBorder="1">
      <alignment horizontal="left" vertical="center" wrapText="1"/>
    </xf>
    <xf numFmtId="0" fontId="3" fillId="0" borderId="25" xfId="1" applyFont="1" applyFill="1" applyBorder="1">
      <alignment horizontal="center" vertical="center"/>
    </xf>
    <xf numFmtId="49" fontId="3" fillId="0" borderId="6" xfId="0" applyNumberFormat="1" applyFont="1" applyBorder="1" applyAlignment="1">
      <alignment wrapText="1"/>
    </xf>
    <xf numFmtId="189" fontId="3" fillId="0" borderId="5" xfId="0" applyNumberFormat="1" applyFont="1" applyBorder="1" applyAlignment="1">
      <alignment horizontal="center" vertical="top"/>
    </xf>
    <xf numFmtId="185" fontId="3" fillId="0" borderId="14" xfId="5" applyNumberFormat="1" applyFont="1" applyFill="1" applyBorder="1">
      <alignment horizontal="right" vertical="center"/>
    </xf>
    <xf numFmtId="0" fontId="3" fillId="0" borderId="7" xfId="0" applyFont="1" applyBorder="1" applyAlignment="1">
      <alignment horizontal="center" vertical="top"/>
    </xf>
    <xf numFmtId="180" fontId="3" fillId="0" borderId="8" xfId="0" applyNumberFormat="1" applyFont="1" applyBorder="1" applyAlignment="1">
      <alignment horizontal="center" vertical="top"/>
    </xf>
    <xf numFmtId="180" fontId="3" fillId="0" borderId="8" xfId="0" applyNumberFormat="1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center" vertical="top"/>
    </xf>
    <xf numFmtId="185" fontId="3" fillId="0" borderId="26" xfId="5" applyNumberFormat="1" applyFont="1" applyFill="1" applyBorder="1">
      <alignment horizontal="right" vertical="center"/>
    </xf>
    <xf numFmtId="185" fontId="3" fillId="0" borderId="27" xfId="5" applyNumberFormat="1" applyFont="1" applyFill="1" applyBorder="1">
      <alignment horizontal="right" vertical="center"/>
    </xf>
    <xf numFmtId="0" fontId="3" fillId="0" borderId="8" xfId="0" applyNumberFormat="1" applyFont="1" applyBorder="1" applyAlignment="1">
      <alignment horizontal="center" vertical="top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80" fontId="3" fillId="0" borderId="2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18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87" fontId="3" fillId="0" borderId="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center"/>
    </xf>
    <xf numFmtId="0" fontId="3" fillId="2" borderId="5" xfId="0" applyNumberFormat="1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 wrapText="1"/>
    </xf>
    <xf numFmtId="49" fontId="3" fillId="0" borderId="12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180" fontId="3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center" vertical="center" textRotation="90"/>
    </xf>
  </cellXfs>
  <cellStyles count="6">
    <cellStyle name="cntr_arm10_Bord_900" xfId="1"/>
    <cellStyle name="Comma 2" xfId="2"/>
    <cellStyle name="left_arm10_BordWW_900" xfId="3"/>
    <cellStyle name="Normal 3" xfId="4"/>
    <cellStyle name="rgt_arm14_Money_900" xfId="5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9"/>
  <sheetViews>
    <sheetView tabSelected="1" zoomScale="118" zoomScaleNormal="118" workbookViewId="0">
      <selection activeCell="B8" sqref="B8"/>
    </sheetView>
  </sheetViews>
  <sheetFormatPr defaultRowHeight="10.5" x14ac:dyDescent="0.15"/>
  <cols>
    <col min="1" max="1" width="5.6640625" style="1" customWidth="1"/>
    <col min="2" max="2" width="47.5" style="2" customWidth="1"/>
    <col min="3" max="3" width="12" style="3" customWidth="1"/>
    <col min="4" max="4" width="12.1640625" style="4" customWidth="1"/>
    <col min="5" max="5" width="12" style="5" customWidth="1"/>
    <col min="6" max="6" width="11.6640625" style="3" customWidth="1"/>
    <col min="7" max="7" width="11.83203125" style="3" customWidth="1"/>
    <col min="8" max="8" width="11.6640625" style="6" customWidth="1"/>
    <col min="9" max="9" width="10.6640625" style="3" customWidth="1"/>
    <col min="10" max="10" width="12.5" style="7" customWidth="1"/>
    <col min="11" max="11" width="13.83203125" style="7" customWidth="1"/>
    <col min="12" max="12" width="12.5" style="7" customWidth="1"/>
    <col min="13" max="13" width="13" style="7" customWidth="1"/>
    <col min="14" max="14" width="11.6640625" style="7" customWidth="1"/>
    <col min="15" max="15" width="13.1640625" style="7" customWidth="1"/>
    <col min="16" max="16" width="15.83203125" style="7" customWidth="1"/>
    <col min="17" max="17" width="14.5" style="7" customWidth="1"/>
    <col min="18" max="18" width="12.83203125" style="7" customWidth="1"/>
    <col min="19" max="19" width="12.6640625" style="7" customWidth="1"/>
    <col min="20" max="21" width="13.5" style="7" customWidth="1"/>
    <col min="22" max="22" width="24.5" style="8" customWidth="1"/>
    <col min="23" max="16384" width="9.33203125" style="8"/>
  </cols>
  <sheetData>
    <row r="1" spans="1:22" x14ac:dyDescent="0.15">
      <c r="V1" s="8" t="s">
        <v>520</v>
      </c>
    </row>
    <row r="2" spans="1:22" x14ac:dyDescent="0.15">
      <c r="V2" s="8" t="s">
        <v>521</v>
      </c>
    </row>
    <row r="3" spans="1:22" ht="28.5" customHeight="1" thickBot="1" x14ac:dyDescent="0.2">
      <c r="A3" s="228" t="s">
        <v>500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</row>
    <row r="4" spans="1:22" ht="27" customHeight="1" x14ac:dyDescent="0.15">
      <c r="A4" s="217" t="s">
        <v>0</v>
      </c>
      <c r="B4" s="225" t="s">
        <v>1</v>
      </c>
      <c r="C4" s="222" t="s">
        <v>2</v>
      </c>
      <c r="D4" s="219" t="s">
        <v>490</v>
      </c>
      <c r="E4" s="219"/>
      <c r="F4" s="219"/>
      <c r="G4" s="219" t="s">
        <v>492</v>
      </c>
      <c r="H4" s="219"/>
      <c r="I4" s="219"/>
      <c r="J4" s="219" t="s">
        <v>166</v>
      </c>
      <c r="K4" s="219"/>
      <c r="L4" s="219"/>
      <c r="M4" s="221" t="s">
        <v>493</v>
      </c>
      <c r="N4" s="221"/>
      <c r="O4" s="221"/>
      <c r="P4" s="219" t="s">
        <v>167</v>
      </c>
      <c r="Q4" s="219"/>
      <c r="R4" s="219"/>
      <c r="S4" s="219" t="s">
        <v>494</v>
      </c>
      <c r="T4" s="219"/>
      <c r="U4" s="219"/>
      <c r="V4" s="9" t="s">
        <v>396</v>
      </c>
    </row>
    <row r="5" spans="1:22" ht="21" customHeight="1" x14ac:dyDescent="0.15">
      <c r="A5" s="218"/>
      <c r="B5" s="226"/>
      <c r="C5" s="223"/>
      <c r="D5" s="224" t="s">
        <v>3</v>
      </c>
      <c r="E5" s="220" t="s">
        <v>4</v>
      </c>
      <c r="F5" s="220"/>
      <c r="G5" s="220" t="s">
        <v>3</v>
      </c>
      <c r="H5" s="220" t="s">
        <v>4</v>
      </c>
      <c r="I5" s="220"/>
      <c r="J5" s="229" t="s">
        <v>3</v>
      </c>
      <c r="K5" s="220" t="s">
        <v>4</v>
      </c>
      <c r="L5" s="220"/>
      <c r="M5" s="220" t="s">
        <v>3</v>
      </c>
      <c r="N5" s="220" t="s">
        <v>4</v>
      </c>
      <c r="O5" s="220"/>
      <c r="P5" s="220" t="s">
        <v>3</v>
      </c>
      <c r="Q5" s="220" t="s">
        <v>4</v>
      </c>
      <c r="R5" s="220"/>
      <c r="S5" s="220" t="s">
        <v>3</v>
      </c>
      <c r="T5" s="220" t="s">
        <v>4</v>
      </c>
      <c r="U5" s="220"/>
      <c r="V5" s="216" t="s">
        <v>498</v>
      </c>
    </row>
    <row r="6" spans="1:22" ht="36" customHeight="1" x14ac:dyDescent="0.15">
      <c r="A6" s="218"/>
      <c r="B6" s="226"/>
      <c r="C6" s="223"/>
      <c r="D6" s="224"/>
      <c r="E6" s="13" t="s">
        <v>5</v>
      </c>
      <c r="F6" s="14" t="s">
        <v>6</v>
      </c>
      <c r="G6" s="220"/>
      <c r="H6" s="13" t="s">
        <v>5</v>
      </c>
      <c r="I6" s="14" t="s">
        <v>6</v>
      </c>
      <c r="J6" s="229"/>
      <c r="K6" s="14" t="s">
        <v>5</v>
      </c>
      <c r="L6" s="14" t="s">
        <v>6</v>
      </c>
      <c r="M6" s="220"/>
      <c r="N6" s="14" t="s">
        <v>5</v>
      </c>
      <c r="O6" s="14" t="s">
        <v>6</v>
      </c>
      <c r="P6" s="220"/>
      <c r="Q6" s="14" t="s">
        <v>5</v>
      </c>
      <c r="R6" s="14" t="s">
        <v>6</v>
      </c>
      <c r="S6" s="220"/>
      <c r="T6" s="14" t="s">
        <v>5</v>
      </c>
      <c r="U6" s="14" t="s">
        <v>6</v>
      </c>
      <c r="V6" s="216"/>
    </row>
    <row r="7" spans="1:22" s="19" customFormat="1" ht="16.5" customHeight="1" x14ac:dyDescent="0.15">
      <c r="A7" s="15">
        <v>1</v>
      </c>
      <c r="B7" s="12">
        <v>2</v>
      </c>
      <c r="C7" s="12">
        <v>3</v>
      </c>
      <c r="D7" s="16">
        <v>4</v>
      </c>
      <c r="E7" s="16">
        <v>5</v>
      </c>
      <c r="F7" s="12">
        <v>6</v>
      </c>
      <c r="G7" s="12">
        <v>7</v>
      </c>
      <c r="H7" s="17">
        <v>8</v>
      </c>
      <c r="I7" s="12">
        <v>9</v>
      </c>
      <c r="J7" s="12">
        <v>10</v>
      </c>
      <c r="K7" s="12">
        <v>11</v>
      </c>
      <c r="L7" s="12">
        <v>12</v>
      </c>
      <c r="M7" s="12">
        <v>13</v>
      </c>
      <c r="N7" s="12">
        <v>14</v>
      </c>
      <c r="O7" s="12">
        <v>15</v>
      </c>
      <c r="P7" s="12">
        <v>16</v>
      </c>
      <c r="Q7" s="12">
        <v>17</v>
      </c>
      <c r="R7" s="12">
        <v>18</v>
      </c>
      <c r="S7" s="12">
        <v>19</v>
      </c>
      <c r="T7" s="12">
        <v>20</v>
      </c>
      <c r="U7" s="12">
        <v>21</v>
      </c>
      <c r="V7" s="18">
        <v>22</v>
      </c>
    </row>
    <row r="8" spans="1:22" s="19" customFormat="1" ht="23.25" customHeight="1" x14ac:dyDescent="0.15">
      <c r="A8" s="20">
        <v>1000</v>
      </c>
      <c r="B8" s="21" t="s">
        <v>7</v>
      </c>
      <c r="C8" s="22"/>
      <c r="D8" s="23">
        <f>E8+F8-F104</f>
        <v>4968081.1999999993</v>
      </c>
      <c r="E8" s="23">
        <f>E10+E44+E59</f>
        <v>3244650.6999999997</v>
      </c>
      <c r="F8" s="23">
        <f>F44+F59</f>
        <v>2310872.4</v>
      </c>
      <c r="G8" s="23">
        <f>G10+G44+G59</f>
        <v>3195465.4</v>
      </c>
      <c r="H8" s="23">
        <f>H10+H44+H59</f>
        <v>3060886.3000000003</v>
      </c>
      <c r="I8" s="24">
        <f>I44+I59</f>
        <v>134579.1</v>
      </c>
      <c r="J8" s="25">
        <f>K8+L8</f>
        <v>8156762.4000000004</v>
      </c>
      <c r="K8" s="25">
        <f>K10+K44+K59</f>
        <v>3941926.1</v>
      </c>
      <c r="L8" s="25">
        <f>L44+L59</f>
        <v>4214836.3</v>
      </c>
      <c r="M8" s="25">
        <f>J8-G8</f>
        <v>4961297</v>
      </c>
      <c r="N8" s="25">
        <f>K8-H8</f>
        <v>881039.79999999981</v>
      </c>
      <c r="O8" s="25">
        <f>L8-I8</f>
        <v>4080257.1999999997</v>
      </c>
      <c r="P8" s="25">
        <f>Q8+R8</f>
        <v>6729854.4399999995</v>
      </c>
      <c r="Q8" s="25">
        <f>Q10+Q44+Q59</f>
        <v>4247865.2</v>
      </c>
      <c r="R8" s="25">
        <f>R56+R59</f>
        <v>2481989.2399999998</v>
      </c>
      <c r="S8" s="25">
        <f>T8+U8</f>
        <v>5878974.1699999999</v>
      </c>
      <c r="T8" s="25">
        <f>T10+T44+T59</f>
        <v>4579474.17</v>
      </c>
      <c r="U8" s="25">
        <f>U44+U59</f>
        <v>1299500</v>
      </c>
      <c r="V8" s="26"/>
    </row>
    <row r="9" spans="1:22" ht="16.5" customHeight="1" x14ac:dyDescent="0.15">
      <c r="A9" s="27"/>
      <c r="B9" s="28" t="s">
        <v>4</v>
      </c>
      <c r="C9" s="29"/>
      <c r="D9" s="30"/>
      <c r="E9" s="11"/>
      <c r="F9" s="29"/>
      <c r="G9" s="29"/>
      <c r="H9" s="23"/>
      <c r="I9" s="29"/>
      <c r="J9" s="31"/>
      <c r="K9" s="31"/>
      <c r="L9" s="31"/>
      <c r="M9" s="25"/>
      <c r="N9" s="25"/>
      <c r="O9" s="25"/>
      <c r="P9" s="31"/>
      <c r="Q9" s="31"/>
      <c r="R9" s="31"/>
      <c r="S9" s="31"/>
      <c r="T9" s="31"/>
      <c r="U9" s="31"/>
      <c r="V9" s="32"/>
    </row>
    <row r="10" spans="1:22" s="19" customFormat="1" ht="25.5" customHeight="1" x14ac:dyDescent="0.15">
      <c r="A10" s="20" t="s">
        <v>9</v>
      </c>
      <c r="B10" s="21" t="s">
        <v>401</v>
      </c>
      <c r="C10" s="24" t="s">
        <v>10</v>
      </c>
      <c r="D10" s="23">
        <f>E10</f>
        <v>351385.1</v>
      </c>
      <c r="E10" s="23">
        <f>E12+E17+E20+E40</f>
        <v>351385.1</v>
      </c>
      <c r="F10" s="23">
        <v>0</v>
      </c>
      <c r="G10" s="23">
        <f>H10</f>
        <v>329036</v>
      </c>
      <c r="H10" s="23">
        <f>H12+H17+H20+H40</f>
        <v>329036</v>
      </c>
      <c r="I10" s="24">
        <v>0</v>
      </c>
      <c r="J10" s="25">
        <f>K10</f>
        <v>355785.5</v>
      </c>
      <c r="K10" s="25">
        <f>K12+K17+K20+K40</f>
        <v>355785.5</v>
      </c>
      <c r="L10" s="25">
        <v>0</v>
      </c>
      <c r="M10" s="25">
        <f t="shared" ref="M10:M72" si="0">J10-G10</f>
        <v>26749.5</v>
      </c>
      <c r="N10" s="25">
        <f t="shared" ref="N10:N72" si="1">K10-H10</f>
        <v>26749.5</v>
      </c>
      <c r="O10" s="25">
        <f t="shared" ref="O10:O72" si="2">L10-I10</f>
        <v>0</v>
      </c>
      <c r="P10" s="25">
        <f>Q10</f>
        <v>371137.9</v>
      </c>
      <c r="Q10" s="25">
        <f>Q12+Q17+Q20+Q40</f>
        <v>371137.9</v>
      </c>
      <c r="R10" s="25"/>
      <c r="S10" s="25">
        <f>T10</f>
        <v>389340.9</v>
      </c>
      <c r="T10" s="25">
        <f>T12+T17+T20+T40</f>
        <v>389340.9</v>
      </c>
      <c r="U10" s="25"/>
      <c r="V10" s="26"/>
    </row>
    <row r="11" spans="1:22" ht="19.5" customHeight="1" x14ac:dyDescent="0.15">
      <c r="A11" s="27"/>
      <c r="B11" s="33" t="s">
        <v>4</v>
      </c>
      <c r="C11" s="29"/>
      <c r="D11" s="30"/>
      <c r="E11" s="11"/>
      <c r="F11" s="30"/>
      <c r="G11" s="29"/>
      <c r="H11" s="23"/>
      <c r="I11" s="29"/>
      <c r="J11" s="31"/>
      <c r="K11" s="31"/>
      <c r="L11" s="31"/>
      <c r="M11" s="25"/>
      <c r="N11" s="25"/>
      <c r="O11" s="25"/>
      <c r="P11" s="31"/>
      <c r="Q11" s="31"/>
      <c r="R11" s="31"/>
      <c r="S11" s="31"/>
      <c r="T11" s="31"/>
      <c r="U11" s="31"/>
      <c r="V11" s="32"/>
    </row>
    <row r="12" spans="1:22" s="19" customFormat="1" ht="24" customHeight="1" x14ac:dyDescent="0.15">
      <c r="A12" s="20" t="s">
        <v>11</v>
      </c>
      <c r="B12" s="21" t="s">
        <v>402</v>
      </c>
      <c r="C12" s="24" t="s">
        <v>12</v>
      </c>
      <c r="D12" s="23">
        <f>E12+F12</f>
        <v>50357.700000000004</v>
      </c>
      <c r="E12" s="23">
        <f>E14+E15+E16</f>
        <v>50357.700000000004</v>
      </c>
      <c r="F12" s="23">
        <f>F14+F15+F16</f>
        <v>0</v>
      </c>
      <c r="G12" s="23">
        <f>G14+G15+G16</f>
        <v>43498</v>
      </c>
      <c r="H12" s="23">
        <f>H14+H15+H16</f>
        <v>43498</v>
      </c>
      <c r="I12" s="24">
        <v>0</v>
      </c>
      <c r="J12" s="25">
        <f>K12</f>
        <v>59127.5</v>
      </c>
      <c r="K12" s="25">
        <f>K14+K15+K16</f>
        <v>59127.5</v>
      </c>
      <c r="L12" s="25"/>
      <c r="M12" s="25">
        <f t="shared" si="0"/>
        <v>15629.5</v>
      </c>
      <c r="N12" s="25">
        <f t="shared" si="1"/>
        <v>15629.5</v>
      </c>
      <c r="O12" s="25">
        <f t="shared" si="2"/>
        <v>0</v>
      </c>
      <c r="P12" s="25">
        <f>Q12</f>
        <v>72809.899999999994</v>
      </c>
      <c r="Q12" s="25">
        <f>Q14+Q15+Q16</f>
        <v>72809.899999999994</v>
      </c>
      <c r="R12" s="25"/>
      <c r="S12" s="25">
        <f>T12</f>
        <v>89912.9</v>
      </c>
      <c r="T12" s="25">
        <f>T14+T15+T16</f>
        <v>89912.9</v>
      </c>
      <c r="U12" s="25"/>
      <c r="V12" s="227" t="s">
        <v>485</v>
      </c>
    </row>
    <row r="13" spans="1:22" ht="12.75" customHeight="1" x14ac:dyDescent="0.15">
      <c r="A13" s="27"/>
      <c r="B13" s="28" t="s">
        <v>4</v>
      </c>
      <c r="C13" s="29"/>
      <c r="D13" s="30"/>
      <c r="E13" s="11"/>
      <c r="F13" s="30"/>
      <c r="G13" s="29"/>
      <c r="H13" s="23"/>
      <c r="I13" s="29"/>
      <c r="J13" s="31"/>
      <c r="K13" s="31"/>
      <c r="L13" s="31"/>
      <c r="M13" s="25"/>
      <c r="N13" s="25"/>
      <c r="O13" s="25"/>
      <c r="P13" s="31"/>
      <c r="Q13" s="31"/>
      <c r="R13" s="31"/>
      <c r="S13" s="31"/>
      <c r="T13" s="31"/>
      <c r="U13" s="31"/>
      <c r="V13" s="227"/>
    </row>
    <row r="14" spans="1:22" s="19" customFormat="1" ht="34.5" customHeight="1" x14ac:dyDescent="0.15">
      <c r="A14" s="27" t="s">
        <v>13</v>
      </c>
      <c r="B14" s="33" t="s">
        <v>14</v>
      </c>
      <c r="C14" s="10" t="s">
        <v>8</v>
      </c>
      <c r="D14" s="23">
        <f>E14+F14</f>
        <v>862.9</v>
      </c>
      <c r="E14" s="23">
        <v>862.9</v>
      </c>
      <c r="F14" s="23">
        <v>0</v>
      </c>
      <c r="G14" s="23">
        <f>H14</f>
        <v>0</v>
      </c>
      <c r="H14" s="23">
        <v>0</v>
      </c>
      <c r="I14" s="10">
        <v>0</v>
      </c>
      <c r="J14" s="25">
        <f>K14</f>
        <v>1918</v>
      </c>
      <c r="K14" s="25">
        <v>1918</v>
      </c>
      <c r="L14" s="35"/>
      <c r="M14" s="25">
        <f t="shared" si="0"/>
        <v>1918</v>
      </c>
      <c r="N14" s="25">
        <f t="shared" si="1"/>
        <v>1918</v>
      </c>
      <c r="O14" s="25">
        <f t="shared" si="2"/>
        <v>0</v>
      </c>
      <c r="P14" s="25">
        <f>Q14</f>
        <v>1918</v>
      </c>
      <c r="Q14" s="25">
        <v>1918</v>
      </c>
      <c r="R14" s="35"/>
      <c r="S14" s="36">
        <f>T14</f>
        <v>1918</v>
      </c>
      <c r="T14" s="36">
        <v>1918</v>
      </c>
      <c r="U14" s="35"/>
      <c r="V14" s="227"/>
    </row>
    <row r="15" spans="1:22" s="19" customFormat="1" ht="24.75" customHeight="1" x14ac:dyDescent="0.15">
      <c r="A15" s="27" t="s">
        <v>15</v>
      </c>
      <c r="B15" s="33" t="s">
        <v>16</v>
      </c>
      <c r="C15" s="10" t="s">
        <v>8</v>
      </c>
      <c r="D15" s="23">
        <f t="shared" ref="D15:D78" si="3">E15+F15</f>
        <v>1903.9</v>
      </c>
      <c r="E15" s="23">
        <v>1903.9</v>
      </c>
      <c r="F15" s="23">
        <v>0</v>
      </c>
      <c r="G15" s="23">
        <f>H15</f>
        <v>0</v>
      </c>
      <c r="H15" s="23">
        <v>0</v>
      </c>
      <c r="I15" s="10">
        <v>0</v>
      </c>
      <c r="J15" s="25">
        <f>K15</f>
        <v>2480</v>
      </c>
      <c r="K15" s="25">
        <v>2480</v>
      </c>
      <c r="L15" s="35"/>
      <c r="M15" s="25">
        <f t="shared" si="0"/>
        <v>2480</v>
      </c>
      <c r="N15" s="25">
        <f t="shared" si="1"/>
        <v>2480</v>
      </c>
      <c r="O15" s="25">
        <f t="shared" si="2"/>
        <v>0</v>
      </c>
      <c r="P15" s="25">
        <f>Q15</f>
        <v>2480</v>
      </c>
      <c r="Q15" s="25">
        <v>2480</v>
      </c>
      <c r="R15" s="35"/>
      <c r="S15" s="36">
        <f>T15</f>
        <v>2480</v>
      </c>
      <c r="T15" s="36">
        <v>2480</v>
      </c>
      <c r="U15" s="35"/>
      <c r="V15" s="227"/>
    </row>
    <row r="16" spans="1:22" s="19" customFormat="1" ht="19.5" customHeight="1" x14ac:dyDescent="0.15">
      <c r="A16" s="27" t="s">
        <v>17</v>
      </c>
      <c r="B16" s="33" t="s">
        <v>18</v>
      </c>
      <c r="C16" s="10" t="s">
        <v>8</v>
      </c>
      <c r="D16" s="23">
        <f t="shared" si="3"/>
        <v>47590.9</v>
      </c>
      <c r="E16" s="23">
        <v>47590.9</v>
      </c>
      <c r="F16" s="23">
        <v>0</v>
      </c>
      <c r="G16" s="23">
        <f>H16</f>
        <v>43498</v>
      </c>
      <c r="H16" s="23">
        <v>43498</v>
      </c>
      <c r="I16" s="10">
        <v>0</v>
      </c>
      <c r="J16" s="25">
        <f>K16</f>
        <v>54729.5</v>
      </c>
      <c r="K16" s="25">
        <v>54729.5</v>
      </c>
      <c r="L16" s="35"/>
      <c r="M16" s="25">
        <f t="shared" si="0"/>
        <v>11231.5</v>
      </c>
      <c r="N16" s="25">
        <f>K16-H16</f>
        <v>11231.5</v>
      </c>
      <c r="O16" s="25">
        <f t="shared" si="2"/>
        <v>0</v>
      </c>
      <c r="P16" s="25">
        <f>Q16</f>
        <v>68411.899999999994</v>
      </c>
      <c r="Q16" s="25">
        <v>68411.899999999994</v>
      </c>
      <c r="R16" s="35"/>
      <c r="S16" s="36">
        <f>T16</f>
        <v>85514.9</v>
      </c>
      <c r="T16" s="36">
        <v>85514.9</v>
      </c>
      <c r="U16" s="35"/>
      <c r="V16" s="227"/>
    </row>
    <row r="17" spans="1:22" s="19" customFormat="1" ht="19.5" customHeight="1" x14ac:dyDescent="0.15">
      <c r="A17" s="20" t="s">
        <v>19</v>
      </c>
      <c r="B17" s="21" t="s">
        <v>20</v>
      </c>
      <c r="C17" s="24" t="s">
        <v>21</v>
      </c>
      <c r="D17" s="23">
        <f t="shared" si="3"/>
        <v>232647.9</v>
      </c>
      <c r="E17" s="23">
        <f>E19</f>
        <v>232647.9</v>
      </c>
      <c r="F17" s="23"/>
      <c r="G17" s="23">
        <f>H17</f>
        <v>225598</v>
      </c>
      <c r="H17" s="23">
        <f>H19</f>
        <v>225598</v>
      </c>
      <c r="I17" s="10">
        <v>0</v>
      </c>
      <c r="J17" s="25">
        <f>K17</f>
        <v>235838</v>
      </c>
      <c r="K17" s="25">
        <f>K19</f>
        <v>235838</v>
      </c>
      <c r="L17" s="25"/>
      <c r="M17" s="25">
        <f t="shared" si="0"/>
        <v>10240</v>
      </c>
      <c r="N17" s="25">
        <f t="shared" si="1"/>
        <v>10240</v>
      </c>
      <c r="O17" s="25">
        <f t="shared" si="2"/>
        <v>0</v>
      </c>
      <c r="P17" s="25">
        <f>Q17</f>
        <v>235838</v>
      </c>
      <c r="Q17" s="25">
        <f>Q19</f>
        <v>235838</v>
      </c>
      <c r="R17" s="25"/>
      <c r="S17" s="25">
        <f>T17</f>
        <v>235838</v>
      </c>
      <c r="T17" s="25">
        <f>T19</f>
        <v>235838</v>
      </c>
      <c r="U17" s="25"/>
      <c r="V17" s="227"/>
    </row>
    <row r="18" spans="1:22" ht="16.5" customHeight="1" x14ac:dyDescent="0.15">
      <c r="A18" s="27"/>
      <c r="B18" s="33" t="s">
        <v>4</v>
      </c>
      <c r="C18" s="29"/>
      <c r="D18" s="11"/>
      <c r="E18" s="11"/>
      <c r="F18" s="30"/>
      <c r="G18" s="29"/>
      <c r="H18" s="23"/>
      <c r="I18" s="10">
        <v>0</v>
      </c>
      <c r="J18" s="31"/>
      <c r="K18" s="31"/>
      <c r="L18" s="31"/>
      <c r="M18" s="25"/>
      <c r="N18" s="25"/>
      <c r="O18" s="25"/>
      <c r="P18" s="25"/>
      <c r="Q18" s="37"/>
      <c r="R18" s="31"/>
      <c r="S18" s="31"/>
      <c r="T18" s="31"/>
      <c r="U18" s="31"/>
      <c r="V18" s="227"/>
    </row>
    <row r="19" spans="1:22" s="19" customFormat="1" ht="19.5" customHeight="1" x14ac:dyDescent="0.15">
      <c r="A19" s="27" t="s">
        <v>22</v>
      </c>
      <c r="B19" s="33" t="s">
        <v>23</v>
      </c>
      <c r="C19" s="10" t="s">
        <v>8</v>
      </c>
      <c r="D19" s="23">
        <f t="shared" si="3"/>
        <v>232647.9</v>
      </c>
      <c r="E19" s="23">
        <v>232647.9</v>
      </c>
      <c r="F19" s="23">
        <v>0</v>
      </c>
      <c r="G19" s="23">
        <f>H19</f>
        <v>225598</v>
      </c>
      <c r="H19" s="23">
        <v>225598</v>
      </c>
      <c r="I19" s="10">
        <v>0</v>
      </c>
      <c r="J19" s="25">
        <f>K19</f>
        <v>235838</v>
      </c>
      <c r="K19" s="25">
        <v>235838</v>
      </c>
      <c r="L19" s="35"/>
      <c r="M19" s="25">
        <f t="shared" si="0"/>
        <v>10240</v>
      </c>
      <c r="N19" s="25">
        <f t="shared" si="1"/>
        <v>10240</v>
      </c>
      <c r="O19" s="25">
        <f>L19-I19</f>
        <v>0</v>
      </c>
      <c r="P19" s="25">
        <f>Q19</f>
        <v>235838</v>
      </c>
      <c r="Q19" s="25">
        <v>235838</v>
      </c>
      <c r="R19" s="35"/>
      <c r="S19" s="25">
        <f>T19</f>
        <v>235838</v>
      </c>
      <c r="T19" s="25">
        <v>235838</v>
      </c>
      <c r="U19" s="35"/>
      <c r="V19" s="227"/>
    </row>
    <row r="20" spans="1:22" s="19" customFormat="1" ht="65.25" customHeight="1" x14ac:dyDescent="0.15">
      <c r="A20" s="20" t="s">
        <v>24</v>
      </c>
      <c r="B20" s="21" t="s">
        <v>400</v>
      </c>
      <c r="C20" s="24" t="s">
        <v>25</v>
      </c>
      <c r="D20" s="23">
        <f t="shared" si="3"/>
        <v>47497.5</v>
      </c>
      <c r="E20" s="23">
        <f>E22+E23+E24+E25+E26+E27+E28+E29+E30+E31+E32+E34+E35+E33+E36+E37+E38+E39</f>
        <v>47497.5</v>
      </c>
      <c r="F20" s="23">
        <v>0</v>
      </c>
      <c r="G20" s="23">
        <f>H20</f>
        <v>42640</v>
      </c>
      <c r="H20" s="23">
        <f>H22+H23+H24+H25+H26+H27+H28+H29+H30+H31+H33+H34+H38+H39</f>
        <v>42640</v>
      </c>
      <c r="I20" s="10">
        <v>0</v>
      </c>
      <c r="J20" s="25">
        <f>K20</f>
        <v>42670</v>
      </c>
      <c r="K20" s="25">
        <f>K22+K23+K24+K25+K26+K27+K28+K29+K30+K31+K33+K34+K38+K39</f>
        <v>42670</v>
      </c>
      <c r="L20" s="25"/>
      <c r="M20" s="25">
        <f t="shared" si="0"/>
        <v>30</v>
      </c>
      <c r="N20" s="25">
        <f t="shared" si="1"/>
        <v>30</v>
      </c>
      <c r="O20" s="25">
        <f t="shared" si="2"/>
        <v>0</v>
      </c>
      <c r="P20" s="25">
        <f>Q20</f>
        <v>43890</v>
      </c>
      <c r="Q20" s="25">
        <f>Q22+Q23+Q24+Q25+Q26+Q27+Q28+Q29+Q30+Q31+Q33+Q34+Q38+Q39</f>
        <v>43890</v>
      </c>
      <c r="R20" s="25"/>
      <c r="S20" s="25">
        <f>T20</f>
        <v>44490</v>
      </c>
      <c r="T20" s="25">
        <f>T22+T23+T24+T25+T26+T27+T28+T29+T30+T31+T33+T34+T38+T39</f>
        <v>44490</v>
      </c>
      <c r="U20" s="25"/>
      <c r="V20" s="227" t="s">
        <v>484</v>
      </c>
    </row>
    <row r="21" spans="1:22" ht="12.75" customHeight="1" x14ac:dyDescent="0.15">
      <c r="A21" s="27"/>
      <c r="B21" s="28" t="s">
        <v>4</v>
      </c>
      <c r="C21" s="29"/>
      <c r="D21" s="11"/>
      <c r="E21" s="11"/>
      <c r="F21" s="30"/>
      <c r="G21" s="29"/>
      <c r="H21" s="23"/>
      <c r="I21" s="29"/>
      <c r="J21" s="25"/>
      <c r="K21" s="31"/>
      <c r="L21" s="31"/>
      <c r="M21" s="25"/>
      <c r="N21" s="25"/>
      <c r="O21" s="25"/>
      <c r="P21" s="31"/>
      <c r="Q21" s="31"/>
      <c r="R21" s="31"/>
      <c r="S21" s="31"/>
      <c r="T21" s="31"/>
      <c r="U21" s="31"/>
      <c r="V21" s="227"/>
    </row>
    <row r="22" spans="1:22" ht="35.25" customHeight="1" x14ac:dyDescent="0.15">
      <c r="A22" s="27" t="s">
        <v>26</v>
      </c>
      <c r="B22" s="33" t="s">
        <v>27</v>
      </c>
      <c r="C22" s="29" t="s">
        <v>8</v>
      </c>
      <c r="D22" s="23">
        <f t="shared" si="3"/>
        <v>1706</v>
      </c>
      <c r="E22" s="23">
        <v>1706</v>
      </c>
      <c r="F22" s="23">
        <v>0</v>
      </c>
      <c r="G22" s="23">
        <f t="shared" ref="G22:G31" si="4">H22</f>
        <v>1380</v>
      </c>
      <c r="H22" s="23">
        <v>1380</v>
      </c>
      <c r="I22" s="29">
        <v>0</v>
      </c>
      <c r="J22" s="25">
        <f t="shared" ref="J22:J84" si="5">K22</f>
        <v>1380</v>
      </c>
      <c r="K22" s="25">
        <v>1380</v>
      </c>
      <c r="L22" s="31"/>
      <c r="M22" s="25">
        <f t="shared" si="0"/>
        <v>0</v>
      </c>
      <c r="N22" s="25">
        <f t="shared" si="1"/>
        <v>0</v>
      </c>
      <c r="O22" s="25">
        <f t="shared" si="2"/>
        <v>0</v>
      </c>
      <c r="P22" s="25">
        <f t="shared" ref="P22:P31" si="6">Q22</f>
        <v>1380</v>
      </c>
      <c r="Q22" s="25">
        <v>1380</v>
      </c>
      <c r="R22" s="31"/>
      <c r="S22" s="25">
        <f t="shared" ref="S22:S31" si="7">T22</f>
        <v>1380</v>
      </c>
      <c r="T22" s="25">
        <v>1380</v>
      </c>
      <c r="U22" s="31"/>
      <c r="V22" s="227"/>
    </row>
    <row r="23" spans="1:22" ht="54" customHeight="1" x14ac:dyDescent="0.15">
      <c r="A23" s="27" t="s">
        <v>28</v>
      </c>
      <c r="B23" s="33" t="s">
        <v>29</v>
      </c>
      <c r="C23" s="29" t="s">
        <v>8</v>
      </c>
      <c r="D23" s="23">
        <f t="shared" si="3"/>
        <v>370</v>
      </c>
      <c r="E23" s="23">
        <v>370</v>
      </c>
      <c r="F23" s="23">
        <v>0</v>
      </c>
      <c r="G23" s="23">
        <f t="shared" si="4"/>
        <v>220</v>
      </c>
      <c r="H23" s="23">
        <v>220</v>
      </c>
      <c r="I23" s="29">
        <v>0</v>
      </c>
      <c r="J23" s="25">
        <f t="shared" si="5"/>
        <v>250</v>
      </c>
      <c r="K23" s="25">
        <v>250</v>
      </c>
      <c r="L23" s="31"/>
      <c r="M23" s="25">
        <f t="shared" si="0"/>
        <v>30</v>
      </c>
      <c r="N23" s="25">
        <f t="shared" si="1"/>
        <v>30</v>
      </c>
      <c r="O23" s="25">
        <f t="shared" si="2"/>
        <v>0</v>
      </c>
      <c r="P23" s="25">
        <f t="shared" si="6"/>
        <v>270</v>
      </c>
      <c r="Q23" s="25">
        <v>270</v>
      </c>
      <c r="R23" s="31"/>
      <c r="S23" s="25">
        <f t="shared" si="7"/>
        <v>270</v>
      </c>
      <c r="T23" s="25">
        <v>270</v>
      </c>
      <c r="U23" s="31"/>
      <c r="V23" s="227"/>
    </row>
    <row r="24" spans="1:22" ht="35.25" customHeight="1" x14ac:dyDescent="0.15">
      <c r="A24" s="27" t="s">
        <v>30</v>
      </c>
      <c r="B24" s="33" t="s">
        <v>31</v>
      </c>
      <c r="C24" s="29" t="s">
        <v>8</v>
      </c>
      <c r="D24" s="23">
        <f t="shared" si="3"/>
        <v>5</v>
      </c>
      <c r="E24" s="23">
        <v>5</v>
      </c>
      <c r="F24" s="23">
        <v>0</v>
      </c>
      <c r="G24" s="23">
        <f t="shared" si="4"/>
        <v>30</v>
      </c>
      <c r="H24" s="23">
        <v>30</v>
      </c>
      <c r="I24" s="29">
        <v>0</v>
      </c>
      <c r="J24" s="25">
        <f t="shared" si="5"/>
        <v>30</v>
      </c>
      <c r="K24" s="25">
        <v>30</v>
      </c>
      <c r="L24" s="31"/>
      <c r="M24" s="25">
        <f t="shared" si="0"/>
        <v>0</v>
      </c>
      <c r="N24" s="25">
        <f t="shared" si="1"/>
        <v>0</v>
      </c>
      <c r="O24" s="25">
        <f t="shared" si="2"/>
        <v>0</v>
      </c>
      <c r="P24" s="25">
        <f t="shared" si="6"/>
        <v>30</v>
      </c>
      <c r="Q24" s="25">
        <v>30</v>
      </c>
      <c r="R24" s="31"/>
      <c r="S24" s="25">
        <f t="shared" si="7"/>
        <v>30</v>
      </c>
      <c r="T24" s="25">
        <v>30</v>
      </c>
      <c r="U24" s="31"/>
      <c r="V24" s="34"/>
    </row>
    <row r="25" spans="1:22" ht="63" x14ac:dyDescent="0.15">
      <c r="A25" s="27" t="s">
        <v>32</v>
      </c>
      <c r="B25" s="33" t="s">
        <v>33</v>
      </c>
      <c r="C25" s="29" t="s">
        <v>8</v>
      </c>
      <c r="D25" s="23">
        <f t="shared" si="3"/>
        <v>3500</v>
      </c>
      <c r="E25" s="23">
        <v>3500</v>
      </c>
      <c r="F25" s="23">
        <v>0</v>
      </c>
      <c r="G25" s="23">
        <f t="shared" si="4"/>
        <v>3300</v>
      </c>
      <c r="H25" s="23">
        <v>3300</v>
      </c>
      <c r="I25" s="29">
        <v>0</v>
      </c>
      <c r="J25" s="25">
        <f t="shared" si="5"/>
        <v>3300</v>
      </c>
      <c r="K25" s="25">
        <v>3300</v>
      </c>
      <c r="L25" s="31"/>
      <c r="M25" s="25">
        <f t="shared" si="0"/>
        <v>0</v>
      </c>
      <c r="N25" s="25">
        <f t="shared" si="1"/>
        <v>0</v>
      </c>
      <c r="O25" s="25">
        <f t="shared" si="2"/>
        <v>0</v>
      </c>
      <c r="P25" s="25">
        <f t="shared" si="6"/>
        <v>3300</v>
      </c>
      <c r="Q25" s="25">
        <v>3300</v>
      </c>
      <c r="R25" s="31"/>
      <c r="S25" s="25">
        <f t="shared" si="7"/>
        <v>3300</v>
      </c>
      <c r="T25" s="25">
        <v>3300</v>
      </c>
      <c r="U25" s="31"/>
      <c r="V25" s="34"/>
    </row>
    <row r="26" spans="1:22" ht="63" customHeight="1" x14ac:dyDescent="0.15">
      <c r="A26" s="27" t="s">
        <v>34</v>
      </c>
      <c r="B26" s="33" t="s">
        <v>35</v>
      </c>
      <c r="C26" s="29" t="s">
        <v>8</v>
      </c>
      <c r="D26" s="23">
        <f t="shared" si="3"/>
        <v>1171</v>
      </c>
      <c r="E26" s="23">
        <v>1171</v>
      </c>
      <c r="F26" s="23">
        <v>0</v>
      </c>
      <c r="G26" s="23">
        <f t="shared" si="4"/>
        <v>1080</v>
      </c>
      <c r="H26" s="23">
        <v>1080</v>
      </c>
      <c r="I26" s="29">
        <v>0</v>
      </c>
      <c r="J26" s="25">
        <f t="shared" si="5"/>
        <v>1080</v>
      </c>
      <c r="K26" s="25">
        <v>1080</v>
      </c>
      <c r="L26" s="31"/>
      <c r="M26" s="25">
        <f t="shared" si="0"/>
        <v>0</v>
      </c>
      <c r="N26" s="25">
        <f t="shared" si="1"/>
        <v>0</v>
      </c>
      <c r="O26" s="25">
        <f t="shared" si="2"/>
        <v>0</v>
      </c>
      <c r="P26" s="25">
        <f t="shared" si="6"/>
        <v>1080</v>
      </c>
      <c r="Q26" s="25">
        <v>1080</v>
      </c>
      <c r="R26" s="31"/>
      <c r="S26" s="25">
        <f t="shared" si="7"/>
        <v>1180</v>
      </c>
      <c r="T26" s="25">
        <v>1180</v>
      </c>
      <c r="U26" s="31"/>
      <c r="V26" s="34"/>
    </row>
    <row r="27" spans="1:22" ht="43.5" customHeight="1" x14ac:dyDescent="0.15">
      <c r="A27" s="27" t="s">
        <v>36</v>
      </c>
      <c r="B27" s="28" t="s">
        <v>37</v>
      </c>
      <c r="C27" s="29" t="s">
        <v>8</v>
      </c>
      <c r="D27" s="23">
        <f t="shared" si="3"/>
        <v>825</v>
      </c>
      <c r="E27" s="23">
        <v>825</v>
      </c>
      <c r="F27" s="23">
        <v>0</v>
      </c>
      <c r="G27" s="23">
        <f t="shared" si="4"/>
        <v>750</v>
      </c>
      <c r="H27" s="23">
        <v>750</v>
      </c>
      <c r="I27" s="29">
        <v>0</v>
      </c>
      <c r="J27" s="25">
        <f t="shared" si="5"/>
        <v>750</v>
      </c>
      <c r="K27" s="25">
        <v>750</v>
      </c>
      <c r="L27" s="31"/>
      <c r="M27" s="25">
        <f t="shared" si="0"/>
        <v>0</v>
      </c>
      <c r="N27" s="25">
        <f t="shared" si="1"/>
        <v>0</v>
      </c>
      <c r="O27" s="25">
        <f t="shared" si="2"/>
        <v>0</v>
      </c>
      <c r="P27" s="25">
        <f t="shared" si="6"/>
        <v>750</v>
      </c>
      <c r="Q27" s="25">
        <v>750</v>
      </c>
      <c r="R27" s="31"/>
      <c r="S27" s="25">
        <f t="shared" si="7"/>
        <v>750</v>
      </c>
      <c r="T27" s="25">
        <v>750</v>
      </c>
      <c r="U27" s="31"/>
      <c r="V27" s="34"/>
    </row>
    <row r="28" spans="1:22" ht="33.75" customHeight="1" x14ac:dyDescent="0.15">
      <c r="A28" s="27" t="s">
        <v>38</v>
      </c>
      <c r="B28" s="28" t="s">
        <v>39</v>
      </c>
      <c r="C28" s="29" t="s">
        <v>8</v>
      </c>
      <c r="D28" s="23">
        <f t="shared" si="3"/>
        <v>23798.1</v>
      </c>
      <c r="E28" s="23">
        <v>23798.1</v>
      </c>
      <c r="F28" s="23">
        <v>0</v>
      </c>
      <c r="G28" s="23">
        <f t="shared" si="4"/>
        <v>22000</v>
      </c>
      <c r="H28" s="23">
        <v>22000</v>
      </c>
      <c r="I28" s="29">
        <v>0</v>
      </c>
      <c r="J28" s="25">
        <f t="shared" si="5"/>
        <v>22000</v>
      </c>
      <c r="K28" s="25">
        <v>22000</v>
      </c>
      <c r="L28" s="31"/>
      <c r="M28" s="25">
        <f t="shared" si="0"/>
        <v>0</v>
      </c>
      <c r="N28" s="25">
        <f t="shared" si="1"/>
        <v>0</v>
      </c>
      <c r="O28" s="25">
        <f t="shared" si="2"/>
        <v>0</v>
      </c>
      <c r="P28" s="25">
        <f t="shared" si="6"/>
        <v>22000</v>
      </c>
      <c r="Q28" s="25">
        <v>22000</v>
      </c>
      <c r="R28" s="31"/>
      <c r="S28" s="25">
        <f t="shared" si="7"/>
        <v>22000</v>
      </c>
      <c r="T28" s="25">
        <v>22000</v>
      </c>
      <c r="U28" s="31"/>
      <c r="V28" s="34"/>
    </row>
    <row r="29" spans="1:22" ht="52.5" customHeight="1" x14ac:dyDescent="0.15">
      <c r="A29" s="27" t="s">
        <v>40</v>
      </c>
      <c r="B29" s="28" t="s">
        <v>41</v>
      </c>
      <c r="C29" s="29" t="s">
        <v>8</v>
      </c>
      <c r="D29" s="23">
        <f t="shared" si="3"/>
        <v>574.9</v>
      </c>
      <c r="E29" s="23">
        <v>574.9</v>
      </c>
      <c r="F29" s="23">
        <v>0</v>
      </c>
      <c r="G29" s="23">
        <f t="shared" si="4"/>
        <v>400</v>
      </c>
      <c r="H29" s="23">
        <v>400</v>
      </c>
      <c r="I29" s="29">
        <v>0</v>
      </c>
      <c r="J29" s="25">
        <f t="shared" si="5"/>
        <v>400</v>
      </c>
      <c r="K29" s="25">
        <v>400</v>
      </c>
      <c r="L29" s="31"/>
      <c r="M29" s="25">
        <f t="shared" si="0"/>
        <v>0</v>
      </c>
      <c r="N29" s="25">
        <f t="shared" si="1"/>
        <v>0</v>
      </c>
      <c r="O29" s="25">
        <f t="shared" si="2"/>
        <v>0</v>
      </c>
      <c r="P29" s="25">
        <f t="shared" si="6"/>
        <v>400</v>
      </c>
      <c r="Q29" s="25">
        <v>400</v>
      </c>
      <c r="R29" s="31"/>
      <c r="S29" s="25">
        <f t="shared" si="7"/>
        <v>400</v>
      </c>
      <c r="T29" s="25">
        <v>400</v>
      </c>
      <c r="U29" s="31"/>
      <c r="V29" s="34"/>
    </row>
    <row r="30" spans="1:22" ht="52.5" x14ac:dyDescent="0.15">
      <c r="A30" s="27" t="s">
        <v>42</v>
      </c>
      <c r="B30" s="28" t="s">
        <v>43</v>
      </c>
      <c r="C30" s="29" t="s">
        <v>8</v>
      </c>
      <c r="D30" s="23">
        <f t="shared" si="3"/>
        <v>1987.5</v>
      </c>
      <c r="E30" s="23">
        <v>1987.5</v>
      </c>
      <c r="F30" s="23">
        <v>0</v>
      </c>
      <c r="G30" s="23">
        <f t="shared" si="4"/>
        <v>1500</v>
      </c>
      <c r="H30" s="23">
        <v>1500</v>
      </c>
      <c r="I30" s="29">
        <v>0</v>
      </c>
      <c r="J30" s="25">
        <f t="shared" si="5"/>
        <v>1500</v>
      </c>
      <c r="K30" s="25">
        <v>1500</v>
      </c>
      <c r="L30" s="31"/>
      <c r="M30" s="25">
        <f t="shared" si="0"/>
        <v>0</v>
      </c>
      <c r="N30" s="25">
        <f t="shared" si="1"/>
        <v>0</v>
      </c>
      <c r="O30" s="25">
        <f t="shared" si="2"/>
        <v>0</v>
      </c>
      <c r="P30" s="25">
        <f t="shared" si="6"/>
        <v>1700</v>
      </c>
      <c r="Q30" s="25">
        <v>1700</v>
      </c>
      <c r="R30" s="31"/>
      <c r="S30" s="25">
        <f t="shared" si="7"/>
        <v>1700</v>
      </c>
      <c r="T30" s="25">
        <v>1700</v>
      </c>
      <c r="U30" s="31"/>
      <c r="V30" s="34"/>
    </row>
    <row r="31" spans="1:22" ht="30.75" customHeight="1" x14ac:dyDescent="0.15">
      <c r="A31" s="27" t="s">
        <v>44</v>
      </c>
      <c r="B31" s="28" t="s">
        <v>45</v>
      </c>
      <c r="C31" s="29" t="s">
        <v>8</v>
      </c>
      <c r="D31" s="23">
        <f t="shared" si="3"/>
        <v>5436.7</v>
      </c>
      <c r="E31" s="23">
        <v>5436.7</v>
      </c>
      <c r="F31" s="23">
        <v>0</v>
      </c>
      <c r="G31" s="23">
        <f t="shared" si="4"/>
        <v>5000</v>
      </c>
      <c r="H31" s="23">
        <v>5000</v>
      </c>
      <c r="I31" s="29">
        <v>0</v>
      </c>
      <c r="J31" s="25">
        <f t="shared" si="5"/>
        <v>5000</v>
      </c>
      <c r="K31" s="25">
        <v>5000</v>
      </c>
      <c r="L31" s="31"/>
      <c r="M31" s="25">
        <f t="shared" si="0"/>
        <v>0</v>
      </c>
      <c r="N31" s="25">
        <f t="shared" si="1"/>
        <v>0</v>
      </c>
      <c r="O31" s="25">
        <f t="shared" si="2"/>
        <v>0</v>
      </c>
      <c r="P31" s="25">
        <f t="shared" si="6"/>
        <v>5500</v>
      </c>
      <c r="Q31" s="25">
        <v>5500</v>
      </c>
      <c r="R31" s="31"/>
      <c r="S31" s="25">
        <f t="shared" si="7"/>
        <v>6000</v>
      </c>
      <c r="T31" s="25">
        <v>6000</v>
      </c>
      <c r="U31" s="31"/>
      <c r="V31" s="34"/>
    </row>
    <row r="32" spans="1:22" ht="0.75" hidden="1" customHeight="1" x14ac:dyDescent="0.15">
      <c r="A32" s="27" t="s">
        <v>46</v>
      </c>
      <c r="B32" s="28" t="s">
        <v>47</v>
      </c>
      <c r="C32" s="29" t="s">
        <v>8</v>
      </c>
      <c r="D32" s="23">
        <f t="shared" si="3"/>
        <v>0</v>
      </c>
      <c r="E32" s="23">
        <v>0</v>
      </c>
      <c r="F32" s="23">
        <v>0</v>
      </c>
      <c r="G32" s="24"/>
      <c r="H32" s="23"/>
      <c r="I32" s="29">
        <v>0</v>
      </c>
      <c r="J32" s="25">
        <f t="shared" si="5"/>
        <v>0</v>
      </c>
      <c r="K32" s="25"/>
      <c r="L32" s="31"/>
      <c r="M32" s="25">
        <f t="shared" si="0"/>
        <v>0</v>
      </c>
      <c r="N32" s="25">
        <f t="shared" si="1"/>
        <v>0</v>
      </c>
      <c r="O32" s="25">
        <f t="shared" si="2"/>
        <v>0</v>
      </c>
      <c r="P32" s="25"/>
      <c r="Q32" s="25"/>
      <c r="R32" s="31"/>
      <c r="S32" s="25"/>
      <c r="T32" s="25"/>
      <c r="U32" s="31"/>
      <c r="V32" s="34"/>
    </row>
    <row r="33" spans="1:22" ht="64.5" customHeight="1" x14ac:dyDescent="0.15">
      <c r="A33" s="27" t="s">
        <v>48</v>
      </c>
      <c r="B33" s="28" t="s">
        <v>49</v>
      </c>
      <c r="C33" s="29" t="s">
        <v>8</v>
      </c>
      <c r="D33" s="23">
        <f t="shared" si="3"/>
        <v>5123.3</v>
      </c>
      <c r="E33" s="23">
        <v>5123.3</v>
      </c>
      <c r="F33" s="23">
        <v>0</v>
      </c>
      <c r="G33" s="23">
        <f>H33</f>
        <v>4000</v>
      </c>
      <c r="H33" s="23">
        <v>4000</v>
      </c>
      <c r="I33" s="29">
        <v>0</v>
      </c>
      <c r="J33" s="25">
        <f t="shared" si="5"/>
        <v>4000</v>
      </c>
      <c r="K33" s="25">
        <v>4000</v>
      </c>
      <c r="L33" s="31"/>
      <c r="M33" s="25">
        <f t="shared" si="0"/>
        <v>0</v>
      </c>
      <c r="N33" s="25">
        <f t="shared" si="1"/>
        <v>0</v>
      </c>
      <c r="O33" s="25">
        <f t="shared" si="2"/>
        <v>0</v>
      </c>
      <c r="P33" s="25">
        <f>Q33</f>
        <v>4500</v>
      </c>
      <c r="Q33" s="25">
        <v>4500</v>
      </c>
      <c r="R33" s="31"/>
      <c r="S33" s="25">
        <f>T33</f>
        <v>4500</v>
      </c>
      <c r="T33" s="25">
        <v>4500</v>
      </c>
      <c r="U33" s="31"/>
      <c r="V33" s="34"/>
    </row>
    <row r="34" spans="1:22" ht="66" customHeight="1" x14ac:dyDescent="0.15">
      <c r="A34" s="27" t="s">
        <v>50</v>
      </c>
      <c r="B34" s="28" t="s">
        <v>51</v>
      </c>
      <c r="C34" s="29" t="s">
        <v>8</v>
      </c>
      <c r="D34" s="23">
        <f t="shared" si="3"/>
        <v>1200</v>
      </c>
      <c r="E34" s="23">
        <v>1200</v>
      </c>
      <c r="F34" s="23">
        <v>0</v>
      </c>
      <c r="G34" s="23">
        <f>H34</f>
        <v>1200</v>
      </c>
      <c r="H34" s="23">
        <v>1200</v>
      </c>
      <c r="I34" s="29">
        <v>0</v>
      </c>
      <c r="J34" s="25">
        <f t="shared" si="5"/>
        <v>1200</v>
      </c>
      <c r="K34" s="25">
        <v>1200</v>
      </c>
      <c r="L34" s="31"/>
      <c r="M34" s="25">
        <f t="shared" si="0"/>
        <v>0</v>
      </c>
      <c r="N34" s="25">
        <f t="shared" si="1"/>
        <v>0</v>
      </c>
      <c r="O34" s="25">
        <f t="shared" si="2"/>
        <v>0</v>
      </c>
      <c r="P34" s="25">
        <f>Q34</f>
        <v>1200</v>
      </c>
      <c r="Q34" s="25">
        <v>1200</v>
      </c>
      <c r="R34" s="31"/>
      <c r="S34" s="25">
        <f>T34</f>
        <v>1200</v>
      </c>
      <c r="T34" s="25">
        <v>1200</v>
      </c>
      <c r="U34" s="31"/>
      <c r="V34" s="34"/>
    </row>
    <row r="35" spans="1:22" ht="15.75" hidden="1" customHeight="1" x14ac:dyDescent="0.15">
      <c r="A35" s="27" t="s">
        <v>52</v>
      </c>
      <c r="B35" s="28" t="s">
        <v>53</v>
      </c>
      <c r="C35" s="29" t="s">
        <v>8</v>
      </c>
      <c r="D35" s="23">
        <f t="shared" si="3"/>
        <v>0</v>
      </c>
      <c r="E35" s="23">
        <v>0</v>
      </c>
      <c r="F35" s="23">
        <v>0</v>
      </c>
      <c r="G35" s="24"/>
      <c r="H35" s="23"/>
      <c r="I35" s="29">
        <v>0</v>
      </c>
      <c r="J35" s="25">
        <f t="shared" si="5"/>
        <v>0</v>
      </c>
      <c r="K35" s="25"/>
      <c r="L35" s="31"/>
      <c r="M35" s="25">
        <f t="shared" si="0"/>
        <v>0</v>
      </c>
      <c r="N35" s="25">
        <f t="shared" si="1"/>
        <v>0</v>
      </c>
      <c r="O35" s="25">
        <f t="shared" si="2"/>
        <v>0</v>
      </c>
      <c r="P35" s="25"/>
      <c r="Q35" s="25"/>
      <c r="R35" s="31"/>
      <c r="S35" s="25"/>
      <c r="T35" s="25"/>
      <c r="U35" s="31"/>
      <c r="V35" s="34"/>
    </row>
    <row r="36" spans="1:22" ht="46.5" hidden="1" customHeight="1" x14ac:dyDescent="0.15">
      <c r="A36" s="27" t="s">
        <v>54</v>
      </c>
      <c r="B36" s="28" t="s">
        <v>55</v>
      </c>
      <c r="C36" s="29" t="s">
        <v>8</v>
      </c>
      <c r="D36" s="23">
        <f t="shared" si="3"/>
        <v>0</v>
      </c>
      <c r="E36" s="23">
        <v>0</v>
      </c>
      <c r="F36" s="23">
        <v>0</v>
      </c>
      <c r="G36" s="24"/>
      <c r="H36" s="23"/>
      <c r="I36" s="29">
        <v>0</v>
      </c>
      <c r="J36" s="25">
        <f t="shared" si="5"/>
        <v>0</v>
      </c>
      <c r="K36" s="25"/>
      <c r="L36" s="31"/>
      <c r="M36" s="25">
        <f t="shared" si="0"/>
        <v>0</v>
      </c>
      <c r="N36" s="25">
        <f t="shared" si="1"/>
        <v>0</v>
      </c>
      <c r="O36" s="25">
        <f t="shared" si="2"/>
        <v>0</v>
      </c>
      <c r="P36" s="25"/>
      <c r="Q36" s="25"/>
      <c r="R36" s="31"/>
      <c r="S36" s="25"/>
      <c r="T36" s="25"/>
      <c r="U36" s="31"/>
      <c r="V36" s="34"/>
    </row>
    <row r="37" spans="1:22" ht="37.5" hidden="1" customHeight="1" x14ac:dyDescent="0.15">
      <c r="A37" s="27" t="s">
        <v>56</v>
      </c>
      <c r="B37" s="28" t="s">
        <v>57</v>
      </c>
      <c r="C37" s="29" t="s">
        <v>8</v>
      </c>
      <c r="D37" s="23">
        <f t="shared" si="3"/>
        <v>0</v>
      </c>
      <c r="E37" s="23">
        <v>0</v>
      </c>
      <c r="F37" s="23">
        <v>0</v>
      </c>
      <c r="G37" s="24"/>
      <c r="H37" s="23"/>
      <c r="I37" s="29">
        <v>0</v>
      </c>
      <c r="J37" s="25">
        <f t="shared" si="5"/>
        <v>0</v>
      </c>
      <c r="K37" s="25"/>
      <c r="L37" s="31"/>
      <c r="M37" s="25">
        <f t="shared" si="0"/>
        <v>0</v>
      </c>
      <c r="N37" s="25">
        <f t="shared" si="1"/>
        <v>0</v>
      </c>
      <c r="O37" s="25">
        <f t="shared" si="2"/>
        <v>0</v>
      </c>
      <c r="P37" s="25"/>
      <c r="Q37" s="25"/>
      <c r="R37" s="31"/>
      <c r="S37" s="25"/>
      <c r="T37" s="25"/>
      <c r="U37" s="31"/>
      <c r="V37" s="34"/>
    </row>
    <row r="38" spans="1:22" ht="35.25" customHeight="1" x14ac:dyDescent="0.15">
      <c r="A38" s="27" t="s">
        <v>58</v>
      </c>
      <c r="B38" s="33" t="s">
        <v>59</v>
      </c>
      <c r="C38" s="29" t="s">
        <v>8</v>
      </c>
      <c r="D38" s="23">
        <f t="shared" si="3"/>
        <v>780</v>
      </c>
      <c r="E38" s="23">
        <v>780</v>
      </c>
      <c r="F38" s="23">
        <v>0</v>
      </c>
      <c r="G38" s="23">
        <f>H38</f>
        <v>780</v>
      </c>
      <c r="H38" s="23">
        <v>780</v>
      </c>
      <c r="I38" s="29">
        <v>0</v>
      </c>
      <c r="J38" s="25">
        <f t="shared" si="5"/>
        <v>780</v>
      </c>
      <c r="K38" s="25">
        <v>780</v>
      </c>
      <c r="L38" s="31"/>
      <c r="M38" s="25">
        <f t="shared" si="0"/>
        <v>0</v>
      </c>
      <c r="N38" s="25">
        <f t="shared" si="1"/>
        <v>0</v>
      </c>
      <c r="O38" s="25">
        <f t="shared" si="2"/>
        <v>0</v>
      </c>
      <c r="P38" s="25">
        <f>Q38</f>
        <v>780</v>
      </c>
      <c r="Q38" s="25">
        <v>780</v>
      </c>
      <c r="R38" s="31"/>
      <c r="S38" s="25">
        <f>T38</f>
        <v>780</v>
      </c>
      <c r="T38" s="25">
        <v>780</v>
      </c>
      <c r="U38" s="31"/>
      <c r="V38" s="32"/>
    </row>
    <row r="39" spans="1:22" ht="13.5" customHeight="1" x14ac:dyDescent="0.15">
      <c r="A39" s="27" t="s">
        <v>60</v>
      </c>
      <c r="B39" s="28" t="s">
        <v>61</v>
      </c>
      <c r="C39" s="29" t="s">
        <v>8</v>
      </c>
      <c r="D39" s="23">
        <f t="shared" si="3"/>
        <v>1020</v>
      </c>
      <c r="E39" s="23">
        <v>1020</v>
      </c>
      <c r="F39" s="23">
        <v>0</v>
      </c>
      <c r="G39" s="23">
        <f>H39</f>
        <v>1000</v>
      </c>
      <c r="H39" s="23">
        <v>1000</v>
      </c>
      <c r="I39" s="29">
        <v>0</v>
      </c>
      <c r="J39" s="25">
        <f t="shared" si="5"/>
        <v>1000</v>
      </c>
      <c r="K39" s="25">
        <v>1000</v>
      </c>
      <c r="L39" s="31"/>
      <c r="M39" s="25">
        <f t="shared" si="0"/>
        <v>0</v>
      </c>
      <c r="N39" s="25">
        <f t="shared" si="1"/>
        <v>0</v>
      </c>
      <c r="O39" s="25">
        <f t="shared" si="2"/>
        <v>0</v>
      </c>
      <c r="P39" s="25">
        <f>Q39</f>
        <v>1000</v>
      </c>
      <c r="Q39" s="25">
        <v>1000</v>
      </c>
      <c r="R39" s="31"/>
      <c r="S39" s="25">
        <f>T39</f>
        <v>1000</v>
      </c>
      <c r="T39" s="25">
        <v>1000</v>
      </c>
      <c r="U39" s="31"/>
      <c r="V39" s="32"/>
    </row>
    <row r="40" spans="1:22" s="19" customFormat="1" ht="27.75" customHeight="1" x14ac:dyDescent="0.15">
      <c r="A40" s="20" t="s">
        <v>62</v>
      </c>
      <c r="B40" s="21" t="s">
        <v>399</v>
      </c>
      <c r="C40" s="24" t="s">
        <v>63</v>
      </c>
      <c r="D40" s="23">
        <f t="shared" si="3"/>
        <v>20882</v>
      </c>
      <c r="E40" s="23">
        <f>E42+E43</f>
        <v>20882</v>
      </c>
      <c r="F40" s="23">
        <v>0</v>
      </c>
      <c r="G40" s="23">
        <f>G42+G43</f>
        <v>17300</v>
      </c>
      <c r="H40" s="23">
        <f>H42+H43</f>
        <v>17300</v>
      </c>
      <c r="I40" s="24">
        <v>0</v>
      </c>
      <c r="J40" s="25">
        <f t="shared" si="5"/>
        <v>18150</v>
      </c>
      <c r="K40" s="25">
        <f>K42+K43</f>
        <v>18150</v>
      </c>
      <c r="L40" s="25">
        <v>0</v>
      </c>
      <c r="M40" s="25">
        <f t="shared" si="0"/>
        <v>850</v>
      </c>
      <c r="N40" s="25">
        <f t="shared" si="1"/>
        <v>850</v>
      </c>
      <c r="O40" s="25">
        <f t="shared" si="2"/>
        <v>0</v>
      </c>
      <c r="P40" s="25">
        <f>Q40</f>
        <v>18600</v>
      </c>
      <c r="Q40" s="25">
        <f>Q42+Q43</f>
        <v>18600</v>
      </c>
      <c r="R40" s="25"/>
      <c r="S40" s="25">
        <f>T40</f>
        <v>19100</v>
      </c>
      <c r="T40" s="25">
        <f>T42+T43</f>
        <v>19100</v>
      </c>
      <c r="U40" s="25"/>
      <c r="V40" s="216" t="s">
        <v>482</v>
      </c>
    </row>
    <row r="41" spans="1:22" ht="12.75" customHeight="1" x14ac:dyDescent="0.15">
      <c r="A41" s="27"/>
      <c r="B41" s="33" t="s">
        <v>4</v>
      </c>
      <c r="C41" s="29"/>
      <c r="D41" s="23"/>
      <c r="E41" s="23"/>
      <c r="F41" s="38"/>
      <c r="G41" s="29"/>
      <c r="H41" s="23"/>
      <c r="I41" s="29"/>
      <c r="J41" s="25"/>
      <c r="K41" s="25"/>
      <c r="L41" s="31"/>
      <c r="M41" s="25"/>
      <c r="N41" s="25"/>
      <c r="O41" s="25"/>
      <c r="P41" s="31"/>
      <c r="Q41" s="31"/>
      <c r="R41" s="31"/>
      <c r="S41" s="31"/>
      <c r="T41" s="31"/>
      <c r="U41" s="31"/>
      <c r="V41" s="216"/>
    </row>
    <row r="42" spans="1:22" s="19" customFormat="1" ht="70.5" customHeight="1" x14ac:dyDescent="0.15">
      <c r="A42" s="27" t="s">
        <v>64</v>
      </c>
      <c r="B42" s="33" t="s">
        <v>65</v>
      </c>
      <c r="C42" s="10" t="s">
        <v>8</v>
      </c>
      <c r="D42" s="23">
        <f t="shared" si="3"/>
        <v>5382.4</v>
      </c>
      <c r="E42" s="23">
        <v>5382.4</v>
      </c>
      <c r="F42" s="23">
        <v>0</v>
      </c>
      <c r="G42" s="23">
        <f>H42</f>
        <v>4500</v>
      </c>
      <c r="H42" s="23">
        <v>4500</v>
      </c>
      <c r="I42" s="10">
        <v>0</v>
      </c>
      <c r="J42" s="25">
        <v>4950</v>
      </c>
      <c r="K42" s="25">
        <v>4950</v>
      </c>
      <c r="L42" s="25">
        <v>0</v>
      </c>
      <c r="M42" s="25">
        <f t="shared" si="0"/>
        <v>450</v>
      </c>
      <c r="N42" s="25">
        <f t="shared" si="1"/>
        <v>450</v>
      </c>
      <c r="O42" s="25">
        <f t="shared" si="2"/>
        <v>0</v>
      </c>
      <c r="P42" s="25">
        <f>Q42</f>
        <v>5100</v>
      </c>
      <c r="Q42" s="25">
        <v>5100</v>
      </c>
      <c r="R42" s="35"/>
      <c r="S42" s="25">
        <f>T42</f>
        <v>5400</v>
      </c>
      <c r="T42" s="25">
        <v>5400</v>
      </c>
      <c r="U42" s="35"/>
      <c r="V42" s="216"/>
    </row>
    <row r="43" spans="1:22" s="19" customFormat="1" ht="69" customHeight="1" x14ac:dyDescent="0.15">
      <c r="A43" s="27" t="s">
        <v>66</v>
      </c>
      <c r="B43" s="33" t="s">
        <v>67</v>
      </c>
      <c r="C43" s="10" t="s">
        <v>8</v>
      </c>
      <c r="D43" s="23">
        <f t="shared" si="3"/>
        <v>15499.6</v>
      </c>
      <c r="E43" s="23">
        <v>15499.6</v>
      </c>
      <c r="F43" s="23">
        <v>0</v>
      </c>
      <c r="G43" s="23">
        <f>H43</f>
        <v>12800</v>
      </c>
      <c r="H43" s="23">
        <v>12800</v>
      </c>
      <c r="I43" s="10">
        <v>0</v>
      </c>
      <c r="J43" s="25">
        <f t="shared" si="5"/>
        <v>13200</v>
      </c>
      <c r="K43" s="25">
        <v>13200</v>
      </c>
      <c r="L43" s="25">
        <v>0</v>
      </c>
      <c r="M43" s="25">
        <f t="shared" si="0"/>
        <v>400</v>
      </c>
      <c r="N43" s="25">
        <f t="shared" si="1"/>
        <v>400</v>
      </c>
      <c r="O43" s="25">
        <f t="shared" si="2"/>
        <v>0</v>
      </c>
      <c r="P43" s="25">
        <f>Q43</f>
        <v>13500</v>
      </c>
      <c r="Q43" s="25">
        <v>13500</v>
      </c>
      <c r="R43" s="35"/>
      <c r="S43" s="25">
        <f>T43</f>
        <v>13700</v>
      </c>
      <c r="T43" s="25">
        <v>13700</v>
      </c>
      <c r="U43" s="35"/>
      <c r="V43" s="216"/>
    </row>
    <row r="44" spans="1:22" s="19" customFormat="1" ht="31.5" customHeight="1" x14ac:dyDescent="0.15">
      <c r="A44" s="20" t="s">
        <v>68</v>
      </c>
      <c r="B44" s="21" t="s">
        <v>403</v>
      </c>
      <c r="C44" s="24" t="s">
        <v>69</v>
      </c>
      <c r="D44" s="23">
        <f t="shared" si="3"/>
        <v>2958653.3</v>
      </c>
      <c r="E44" s="23">
        <f>E46+E49+E52</f>
        <v>1940334.8</v>
      </c>
      <c r="F44" s="23">
        <f>F56</f>
        <v>1018318.5</v>
      </c>
      <c r="G44" s="23">
        <f>H44+I44</f>
        <v>1944831.3</v>
      </c>
      <c r="H44" s="23">
        <f>H52</f>
        <v>1810252.2</v>
      </c>
      <c r="I44" s="24">
        <f>I56</f>
        <v>134579.1</v>
      </c>
      <c r="J44" s="25">
        <f>K44+L44</f>
        <v>6159056.5</v>
      </c>
      <c r="K44" s="25">
        <f>K52</f>
        <v>2594220.2000000002</v>
      </c>
      <c r="L44" s="25">
        <f>L56</f>
        <v>3564836.3</v>
      </c>
      <c r="M44" s="25">
        <f t="shared" si="0"/>
        <v>4214225.2</v>
      </c>
      <c r="N44" s="25">
        <f t="shared" si="1"/>
        <v>783968.00000000023</v>
      </c>
      <c r="O44" s="25">
        <f t="shared" si="2"/>
        <v>3430257.1999999997</v>
      </c>
      <c r="P44" s="25">
        <f>Q44+R44</f>
        <v>5034738.1400000006</v>
      </c>
      <c r="Q44" s="25">
        <f>Q52</f>
        <v>2852748.9000000004</v>
      </c>
      <c r="R44" s="25">
        <f>R56</f>
        <v>2181989.2399999998</v>
      </c>
      <c r="S44" s="25">
        <f>T44+U44</f>
        <v>4086630.47</v>
      </c>
      <c r="T44" s="25">
        <f>T52</f>
        <v>3137130.47</v>
      </c>
      <c r="U44" s="25">
        <f>U56</f>
        <v>949500</v>
      </c>
      <c r="V44" s="216" t="s">
        <v>499</v>
      </c>
    </row>
    <row r="45" spans="1:22" ht="13.5" customHeight="1" x14ac:dyDescent="0.15">
      <c r="A45" s="27"/>
      <c r="B45" s="28" t="s">
        <v>4</v>
      </c>
      <c r="C45" s="29"/>
      <c r="D45" s="23"/>
      <c r="E45" s="23"/>
      <c r="F45" s="38"/>
      <c r="G45" s="29"/>
      <c r="H45" s="23"/>
      <c r="I45" s="29"/>
      <c r="J45" s="25"/>
      <c r="K45" s="25"/>
      <c r="L45" s="31"/>
      <c r="M45" s="25"/>
      <c r="N45" s="25"/>
      <c r="O45" s="25"/>
      <c r="P45" s="31"/>
      <c r="Q45" s="31"/>
      <c r="R45" s="31"/>
      <c r="S45" s="31"/>
      <c r="T45" s="31"/>
      <c r="U45" s="31"/>
      <c r="V45" s="216"/>
    </row>
    <row r="46" spans="1:22" s="19" customFormat="1" ht="1.5" hidden="1" customHeight="1" x14ac:dyDescent="0.15">
      <c r="A46" s="20" t="s">
        <v>70</v>
      </c>
      <c r="B46" s="21" t="s">
        <v>71</v>
      </c>
      <c r="C46" s="24" t="s">
        <v>72</v>
      </c>
      <c r="D46" s="23">
        <f t="shared" si="3"/>
        <v>0</v>
      </c>
      <c r="E46" s="23">
        <v>0</v>
      </c>
      <c r="F46" s="23"/>
      <c r="G46" s="24"/>
      <c r="H46" s="23"/>
      <c r="I46" s="24"/>
      <c r="J46" s="25">
        <f t="shared" si="5"/>
        <v>0</v>
      </c>
      <c r="K46" s="25"/>
      <c r="L46" s="25"/>
      <c r="M46" s="25">
        <f t="shared" si="0"/>
        <v>0</v>
      </c>
      <c r="N46" s="25">
        <f t="shared" si="1"/>
        <v>0</v>
      </c>
      <c r="O46" s="25">
        <f t="shared" si="2"/>
        <v>0</v>
      </c>
      <c r="P46" s="25"/>
      <c r="Q46" s="25"/>
      <c r="R46" s="25"/>
      <c r="S46" s="25"/>
      <c r="T46" s="25"/>
      <c r="U46" s="25"/>
      <c r="V46" s="216"/>
    </row>
    <row r="47" spans="1:22" ht="16.5" hidden="1" customHeight="1" x14ac:dyDescent="0.15">
      <c r="A47" s="27"/>
      <c r="B47" s="28" t="s">
        <v>4</v>
      </c>
      <c r="C47" s="29"/>
      <c r="D47" s="23"/>
      <c r="E47" s="23"/>
      <c r="F47" s="38"/>
      <c r="G47" s="29"/>
      <c r="H47" s="23"/>
      <c r="I47" s="29"/>
      <c r="J47" s="25">
        <f t="shared" si="5"/>
        <v>0</v>
      </c>
      <c r="K47" s="25"/>
      <c r="L47" s="31"/>
      <c r="M47" s="25">
        <f t="shared" si="0"/>
        <v>0</v>
      </c>
      <c r="N47" s="25">
        <f t="shared" si="1"/>
        <v>0</v>
      </c>
      <c r="O47" s="25">
        <f t="shared" si="2"/>
        <v>0</v>
      </c>
      <c r="P47" s="31"/>
      <c r="Q47" s="31"/>
      <c r="R47" s="31"/>
      <c r="S47" s="31"/>
      <c r="T47" s="31"/>
      <c r="U47" s="31"/>
      <c r="V47" s="216"/>
    </row>
    <row r="48" spans="1:22" s="19" customFormat="1" ht="44.25" hidden="1" customHeight="1" x14ac:dyDescent="0.15">
      <c r="A48" s="27" t="s">
        <v>73</v>
      </c>
      <c r="B48" s="33" t="s">
        <v>74</v>
      </c>
      <c r="C48" s="10"/>
      <c r="D48" s="23">
        <f t="shared" si="3"/>
        <v>0</v>
      </c>
      <c r="E48" s="23">
        <v>0</v>
      </c>
      <c r="F48" s="23"/>
      <c r="G48" s="10"/>
      <c r="H48" s="23"/>
      <c r="I48" s="10"/>
      <c r="J48" s="25">
        <f t="shared" si="5"/>
        <v>0</v>
      </c>
      <c r="K48" s="25"/>
      <c r="L48" s="35"/>
      <c r="M48" s="25">
        <f t="shared" si="0"/>
        <v>0</v>
      </c>
      <c r="N48" s="25">
        <f t="shared" si="1"/>
        <v>0</v>
      </c>
      <c r="O48" s="25">
        <f t="shared" si="2"/>
        <v>0</v>
      </c>
      <c r="P48" s="35"/>
      <c r="Q48" s="35"/>
      <c r="R48" s="35"/>
      <c r="S48" s="35"/>
      <c r="T48" s="35"/>
      <c r="U48" s="35"/>
      <c r="V48" s="216"/>
    </row>
    <row r="49" spans="1:23" s="19" customFormat="1" ht="39.75" hidden="1" customHeight="1" x14ac:dyDescent="0.15">
      <c r="A49" s="20" t="s">
        <v>75</v>
      </c>
      <c r="B49" s="21" t="s">
        <v>76</v>
      </c>
      <c r="C49" s="24" t="s">
        <v>77</v>
      </c>
      <c r="D49" s="23">
        <f t="shared" si="3"/>
        <v>0</v>
      </c>
      <c r="E49" s="23">
        <v>0</v>
      </c>
      <c r="F49" s="23"/>
      <c r="G49" s="24"/>
      <c r="H49" s="23"/>
      <c r="I49" s="24"/>
      <c r="J49" s="25">
        <f t="shared" si="5"/>
        <v>0</v>
      </c>
      <c r="K49" s="25"/>
      <c r="L49" s="25"/>
      <c r="M49" s="25">
        <f t="shared" si="0"/>
        <v>0</v>
      </c>
      <c r="N49" s="25">
        <f t="shared" si="1"/>
        <v>0</v>
      </c>
      <c r="O49" s="25">
        <f t="shared" si="2"/>
        <v>0</v>
      </c>
      <c r="P49" s="25"/>
      <c r="Q49" s="25"/>
      <c r="R49" s="25"/>
      <c r="S49" s="25"/>
      <c r="T49" s="25"/>
      <c r="U49" s="25"/>
      <c r="V49" s="216"/>
    </row>
    <row r="50" spans="1:23" ht="12.75" hidden="1" customHeight="1" x14ac:dyDescent="0.15">
      <c r="A50" s="27"/>
      <c r="B50" s="28" t="s">
        <v>4</v>
      </c>
      <c r="C50" s="29"/>
      <c r="D50" s="23"/>
      <c r="E50" s="23"/>
      <c r="F50" s="38"/>
      <c r="G50" s="29"/>
      <c r="H50" s="23"/>
      <c r="I50" s="29"/>
      <c r="J50" s="25">
        <f t="shared" si="5"/>
        <v>0</v>
      </c>
      <c r="K50" s="25"/>
      <c r="L50" s="31"/>
      <c r="M50" s="25">
        <f t="shared" si="0"/>
        <v>0</v>
      </c>
      <c r="N50" s="25">
        <f t="shared" si="1"/>
        <v>0</v>
      </c>
      <c r="O50" s="25">
        <f t="shared" si="2"/>
        <v>0</v>
      </c>
      <c r="P50" s="31"/>
      <c r="Q50" s="31"/>
      <c r="R50" s="31"/>
      <c r="S50" s="31"/>
      <c r="T50" s="31"/>
      <c r="U50" s="31"/>
      <c r="V50" s="216"/>
    </row>
    <row r="51" spans="1:23" s="19" customFormat="1" ht="46.5" hidden="1" customHeight="1" x14ac:dyDescent="0.15">
      <c r="A51" s="27" t="s">
        <v>78</v>
      </c>
      <c r="B51" s="33" t="s">
        <v>79</v>
      </c>
      <c r="C51" s="10" t="s">
        <v>8</v>
      </c>
      <c r="D51" s="23">
        <f t="shared" si="3"/>
        <v>0</v>
      </c>
      <c r="E51" s="23">
        <v>0</v>
      </c>
      <c r="F51" s="23"/>
      <c r="G51" s="10"/>
      <c r="H51" s="23"/>
      <c r="I51" s="10"/>
      <c r="J51" s="25">
        <f t="shared" si="5"/>
        <v>0</v>
      </c>
      <c r="K51" s="25"/>
      <c r="L51" s="35"/>
      <c r="M51" s="25">
        <f t="shared" si="0"/>
        <v>0</v>
      </c>
      <c r="N51" s="25">
        <f t="shared" si="1"/>
        <v>0</v>
      </c>
      <c r="O51" s="25">
        <f t="shared" si="2"/>
        <v>0</v>
      </c>
      <c r="P51" s="35"/>
      <c r="Q51" s="35"/>
      <c r="R51" s="35"/>
      <c r="S51" s="35"/>
      <c r="T51" s="35"/>
      <c r="U51" s="35"/>
      <c r="V51" s="216"/>
    </row>
    <row r="52" spans="1:23" s="19" customFormat="1" ht="45" customHeight="1" x14ac:dyDescent="0.15">
      <c r="A52" s="20" t="s">
        <v>80</v>
      </c>
      <c r="B52" s="21" t="s">
        <v>404</v>
      </c>
      <c r="C52" s="24" t="s">
        <v>81</v>
      </c>
      <c r="D52" s="23">
        <f t="shared" si="3"/>
        <v>1940334.8</v>
      </c>
      <c r="E52" s="23">
        <f>E54+E55</f>
        <v>1940334.8</v>
      </c>
      <c r="F52" s="23">
        <v>0</v>
      </c>
      <c r="G52" s="23">
        <f>H52</f>
        <v>1810252.2</v>
      </c>
      <c r="H52" s="23">
        <f>H54+H55</f>
        <v>1810252.2</v>
      </c>
      <c r="I52" s="24">
        <v>0</v>
      </c>
      <c r="J52" s="25">
        <f>K52+L52</f>
        <v>2594220.2000000002</v>
      </c>
      <c r="K52" s="25">
        <f>K54+K55</f>
        <v>2594220.2000000002</v>
      </c>
      <c r="L52" s="25">
        <v>0</v>
      </c>
      <c r="M52" s="25">
        <f t="shared" si="0"/>
        <v>783968.00000000023</v>
      </c>
      <c r="N52" s="25">
        <f t="shared" si="1"/>
        <v>783968.00000000023</v>
      </c>
      <c r="O52" s="25">
        <f t="shared" si="2"/>
        <v>0</v>
      </c>
      <c r="P52" s="25">
        <f>Q52</f>
        <v>2852748.9000000004</v>
      </c>
      <c r="Q52" s="25">
        <f>Q54+Q55</f>
        <v>2852748.9000000004</v>
      </c>
      <c r="R52" s="25"/>
      <c r="S52" s="25">
        <f>T52</f>
        <v>3137130.47</v>
      </c>
      <c r="T52" s="25">
        <f>T54+T55</f>
        <v>3137130.47</v>
      </c>
      <c r="U52" s="25"/>
      <c r="V52" s="216"/>
    </row>
    <row r="53" spans="1:23" ht="12.75" customHeight="1" x14ac:dyDescent="0.15">
      <c r="A53" s="27"/>
      <c r="B53" s="28" t="s">
        <v>4</v>
      </c>
      <c r="C53" s="29"/>
      <c r="D53" s="23"/>
      <c r="E53" s="23"/>
      <c r="F53" s="38"/>
      <c r="G53" s="29"/>
      <c r="H53" s="23"/>
      <c r="I53" s="29"/>
      <c r="J53" s="25"/>
      <c r="K53" s="25"/>
      <c r="L53" s="31"/>
      <c r="M53" s="25"/>
      <c r="N53" s="25"/>
      <c r="O53" s="25"/>
      <c r="P53" s="31"/>
      <c r="Q53" s="31"/>
      <c r="R53" s="31"/>
      <c r="S53" s="31"/>
      <c r="T53" s="31"/>
      <c r="U53" s="31"/>
      <c r="V53" s="216"/>
    </row>
    <row r="54" spans="1:23" ht="27" customHeight="1" x14ac:dyDescent="0.15">
      <c r="A54" s="27" t="s">
        <v>82</v>
      </c>
      <c r="B54" s="33" t="s">
        <v>83</v>
      </c>
      <c r="C54" s="29" t="s">
        <v>8</v>
      </c>
      <c r="D54" s="23">
        <f t="shared" si="3"/>
        <v>1930216.5</v>
      </c>
      <c r="E54" s="23">
        <v>1930216.5</v>
      </c>
      <c r="F54" s="23">
        <v>0</v>
      </c>
      <c r="G54" s="23">
        <f>H54</f>
        <v>1801101.2</v>
      </c>
      <c r="H54" s="23">
        <v>1801101.2</v>
      </c>
      <c r="I54" s="29">
        <v>0</v>
      </c>
      <c r="J54" s="25">
        <f t="shared" si="5"/>
        <v>2585287</v>
      </c>
      <c r="K54" s="25">
        <v>2585287</v>
      </c>
      <c r="L54" s="37">
        <v>0</v>
      </c>
      <c r="M54" s="25">
        <f t="shared" si="0"/>
        <v>784185.8</v>
      </c>
      <c r="N54" s="25">
        <f t="shared" si="1"/>
        <v>784185.8</v>
      </c>
      <c r="O54" s="25">
        <f t="shared" si="2"/>
        <v>0</v>
      </c>
      <c r="P54" s="39">
        <f>Q54</f>
        <v>2843815.7</v>
      </c>
      <c r="Q54" s="39">
        <f>K54+K54*10/100</f>
        <v>2843815.7</v>
      </c>
      <c r="R54" s="39">
        <v>0</v>
      </c>
      <c r="S54" s="39">
        <f>T54</f>
        <v>3128197.27</v>
      </c>
      <c r="T54" s="39">
        <f>Q54+Q54*10/100</f>
        <v>3128197.27</v>
      </c>
      <c r="U54" s="31"/>
      <c r="V54" s="216"/>
    </row>
    <row r="55" spans="1:23" ht="22.5" customHeight="1" x14ac:dyDescent="0.15">
      <c r="A55" s="27" t="s">
        <v>84</v>
      </c>
      <c r="B55" s="33" t="s">
        <v>85</v>
      </c>
      <c r="C55" s="29" t="s">
        <v>8</v>
      </c>
      <c r="D55" s="23">
        <f t="shared" si="3"/>
        <v>10118.299999999999</v>
      </c>
      <c r="E55" s="23">
        <v>10118.299999999999</v>
      </c>
      <c r="F55" s="23">
        <v>0</v>
      </c>
      <c r="G55" s="23">
        <f>H55</f>
        <v>9151</v>
      </c>
      <c r="H55" s="23">
        <v>9151</v>
      </c>
      <c r="I55" s="11">
        <v>0</v>
      </c>
      <c r="J55" s="25">
        <f t="shared" si="5"/>
        <v>8933.2000000000007</v>
      </c>
      <c r="K55" s="25">
        <v>8933.2000000000007</v>
      </c>
      <c r="L55" s="37">
        <v>0</v>
      </c>
      <c r="M55" s="25">
        <f t="shared" si="0"/>
        <v>-217.79999999999927</v>
      </c>
      <c r="N55" s="25">
        <f t="shared" si="1"/>
        <v>-217.79999999999927</v>
      </c>
      <c r="O55" s="25">
        <f t="shared" si="2"/>
        <v>0</v>
      </c>
      <c r="P55" s="25">
        <f>Q55</f>
        <v>8933.2000000000007</v>
      </c>
      <c r="Q55" s="25">
        <v>8933.2000000000007</v>
      </c>
      <c r="R55" s="25">
        <v>0</v>
      </c>
      <c r="S55" s="25">
        <f>T55</f>
        <v>8933.2000000000007</v>
      </c>
      <c r="T55" s="25">
        <v>8933.2000000000007</v>
      </c>
      <c r="U55" s="31"/>
      <c r="V55" s="216"/>
    </row>
    <row r="56" spans="1:23" s="19" customFormat="1" ht="35.25" customHeight="1" x14ac:dyDescent="0.15">
      <c r="A56" s="20" t="s">
        <v>86</v>
      </c>
      <c r="B56" s="21" t="s">
        <v>405</v>
      </c>
      <c r="C56" s="24" t="s">
        <v>87</v>
      </c>
      <c r="D56" s="23">
        <f t="shared" si="3"/>
        <v>1018318.5</v>
      </c>
      <c r="E56" s="23">
        <v>0</v>
      </c>
      <c r="F56" s="23">
        <f>F58</f>
        <v>1018318.5</v>
      </c>
      <c r="G56" s="24">
        <f>I56</f>
        <v>134579.1</v>
      </c>
      <c r="H56" s="23">
        <v>0</v>
      </c>
      <c r="I56" s="24">
        <f>I58</f>
        <v>134579.1</v>
      </c>
      <c r="J56" s="25">
        <f>L56</f>
        <v>3564836.3</v>
      </c>
      <c r="K56" s="25">
        <v>0</v>
      </c>
      <c r="L56" s="25">
        <f>L58</f>
        <v>3564836.3</v>
      </c>
      <c r="M56" s="25">
        <f t="shared" si="0"/>
        <v>3430257.1999999997</v>
      </c>
      <c r="N56" s="25">
        <f t="shared" si="1"/>
        <v>0</v>
      </c>
      <c r="O56" s="25">
        <f t="shared" si="2"/>
        <v>3430257.1999999997</v>
      </c>
      <c r="P56" s="25">
        <f>R56</f>
        <v>2181989.2399999998</v>
      </c>
      <c r="Q56" s="25"/>
      <c r="R56" s="25">
        <f>R58</f>
        <v>2181989.2399999998</v>
      </c>
      <c r="S56" s="25">
        <f>U56</f>
        <v>949500</v>
      </c>
      <c r="T56" s="25"/>
      <c r="U56" s="25">
        <f>U58</f>
        <v>949500</v>
      </c>
      <c r="V56" s="216" t="s">
        <v>524</v>
      </c>
    </row>
    <row r="57" spans="1:23" ht="12.75" customHeight="1" x14ac:dyDescent="0.15">
      <c r="A57" s="27"/>
      <c r="B57" s="28" t="s">
        <v>4</v>
      </c>
      <c r="C57" s="29"/>
      <c r="D57" s="23"/>
      <c r="E57" s="23"/>
      <c r="F57" s="38"/>
      <c r="G57" s="29"/>
      <c r="H57" s="23"/>
      <c r="I57" s="29"/>
      <c r="J57" s="25"/>
      <c r="K57" s="25"/>
      <c r="L57" s="31"/>
      <c r="M57" s="25"/>
      <c r="N57" s="25"/>
      <c r="O57" s="25"/>
      <c r="P57" s="31"/>
      <c r="Q57" s="31"/>
      <c r="R57" s="31"/>
      <c r="S57" s="31"/>
      <c r="T57" s="31"/>
      <c r="U57" s="31"/>
      <c r="V57" s="216"/>
    </row>
    <row r="58" spans="1:23" ht="98.25" customHeight="1" x14ac:dyDescent="0.15">
      <c r="A58" s="27" t="s">
        <v>88</v>
      </c>
      <c r="B58" s="33" t="s">
        <v>89</v>
      </c>
      <c r="C58" s="29"/>
      <c r="D58" s="23">
        <f t="shared" si="3"/>
        <v>1018318.5</v>
      </c>
      <c r="E58" s="23">
        <v>0</v>
      </c>
      <c r="F58" s="23">
        <v>1018318.5</v>
      </c>
      <c r="G58" s="24">
        <f>I58</f>
        <v>134579.1</v>
      </c>
      <c r="H58" s="23">
        <v>0</v>
      </c>
      <c r="I58" s="24">
        <v>134579.1</v>
      </c>
      <c r="J58" s="39">
        <f>L58</f>
        <v>3564836.3</v>
      </c>
      <c r="K58" s="36">
        <v>0</v>
      </c>
      <c r="L58" s="39">
        <v>3564836.3</v>
      </c>
      <c r="M58" s="25">
        <f t="shared" si="0"/>
        <v>3430257.1999999997</v>
      </c>
      <c r="N58" s="25">
        <f t="shared" si="1"/>
        <v>0</v>
      </c>
      <c r="O58" s="25">
        <f t="shared" si="2"/>
        <v>3430257.1999999997</v>
      </c>
      <c r="P58" s="25">
        <f>R58</f>
        <v>2181989.2399999998</v>
      </c>
      <c r="Q58" s="25"/>
      <c r="R58" s="25">
        <v>2181989.2399999998</v>
      </c>
      <c r="S58" s="25">
        <f>U58</f>
        <v>949500</v>
      </c>
      <c r="T58" s="25"/>
      <c r="U58" s="25">
        <v>949500</v>
      </c>
      <c r="V58" s="216"/>
    </row>
    <row r="59" spans="1:23" s="19" customFormat="1" ht="107.25" customHeight="1" x14ac:dyDescent="0.15">
      <c r="A59" s="20" t="s">
        <v>90</v>
      </c>
      <c r="B59" s="21" t="s">
        <v>406</v>
      </c>
      <c r="C59" s="24" t="s">
        <v>91</v>
      </c>
      <c r="D59" s="23">
        <f>E59+F59-F104</f>
        <v>1658042.7999999998</v>
      </c>
      <c r="E59" s="23">
        <f>E64+E69+E72+E93+E97+E104</f>
        <v>952930.79999999981</v>
      </c>
      <c r="F59" s="23">
        <f>F100+F104</f>
        <v>1292553.8999999999</v>
      </c>
      <c r="G59" s="23">
        <f>G64+G69+G72+G93+G97+G100+G104</f>
        <v>921598.1</v>
      </c>
      <c r="H59" s="23">
        <f>H64+H69+H72+H93+H97+H104</f>
        <v>921598.1</v>
      </c>
      <c r="I59" s="24">
        <f>I100+I104</f>
        <v>0</v>
      </c>
      <c r="J59" s="25">
        <f>K59+L59</f>
        <v>1641920.4</v>
      </c>
      <c r="K59" s="25">
        <f>K64+K69+K72+K93+K97+K104</f>
        <v>991920.4</v>
      </c>
      <c r="L59" s="25">
        <f>L103</f>
        <v>650000</v>
      </c>
      <c r="M59" s="25">
        <f t="shared" si="0"/>
        <v>720322.29999999993</v>
      </c>
      <c r="N59" s="25">
        <f t="shared" si="1"/>
        <v>70322.300000000047</v>
      </c>
      <c r="O59" s="25">
        <f t="shared" si="2"/>
        <v>650000</v>
      </c>
      <c r="P59" s="25">
        <f>Q59</f>
        <v>1023978.4</v>
      </c>
      <c r="Q59" s="25">
        <f>Q64+Q69+Q72+Q93+Q97+Q104</f>
        <v>1023978.4</v>
      </c>
      <c r="R59" s="25">
        <f>R100</f>
        <v>300000</v>
      </c>
      <c r="S59" s="25">
        <f>T59+U59</f>
        <v>1403002.8</v>
      </c>
      <c r="T59" s="25">
        <f>T64+T69+T72+T93+T97+T104</f>
        <v>1053002.8</v>
      </c>
      <c r="U59" s="25">
        <f>U100</f>
        <v>350000</v>
      </c>
      <c r="V59" s="40" t="s">
        <v>487</v>
      </c>
      <c r="W59" s="19" t="s">
        <v>483</v>
      </c>
    </row>
    <row r="60" spans="1:23" ht="11.25" customHeight="1" x14ac:dyDescent="0.15">
      <c r="A60" s="27"/>
      <c r="B60" s="28" t="s">
        <v>4</v>
      </c>
      <c r="C60" s="29"/>
      <c r="D60" s="23"/>
      <c r="E60" s="23"/>
      <c r="F60" s="38"/>
      <c r="G60" s="29"/>
      <c r="H60" s="23"/>
      <c r="I60" s="29"/>
      <c r="J60" s="25"/>
      <c r="K60" s="25"/>
      <c r="L60" s="31"/>
      <c r="M60" s="25"/>
      <c r="N60" s="25"/>
      <c r="O60" s="25"/>
      <c r="P60" s="31"/>
      <c r="Q60" s="31"/>
      <c r="R60" s="31"/>
      <c r="S60" s="31"/>
      <c r="T60" s="31"/>
      <c r="U60" s="31"/>
      <c r="V60" s="40"/>
    </row>
    <row r="61" spans="1:23" s="19" customFormat="1" ht="0.75" hidden="1" customHeight="1" x14ac:dyDescent="0.15">
      <c r="A61" s="20" t="s">
        <v>92</v>
      </c>
      <c r="B61" s="21" t="s">
        <v>93</v>
      </c>
      <c r="C61" s="24" t="s">
        <v>94</v>
      </c>
      <c r="D61" s="23">
        <f t="shared" si="3"/>
        <v>0</v>
      </c>
      <c r="E61" s="23"/>
      <c r="F61" s="23"/>
      <c r="G61" s="24"/>
      <c r="H61" s="23"/>
      <c r="I61" s="24"/>
      <c r="J61" s="25">
        <f t="shared" si="5"/>
        <v>0</v>
      </c>
      <c r="K61" s="25"/>
      <c r="L61" s="25"/>
      <c r="M61" s="25">
        <f t="shared" si="0"/>
        <v>0</v>
      </c>
      <c r="N61" s="25">
        <f t="shared" si="1"/>
        <v>0</v>
      </c>
      <c r="O61" s="25">
        <f t="shared" si="2"/>
        <v>0</v>
      </c>
      <c r="P61" s="25"/>
      <c r="Q61" s="25"/>
      <c r="R61" s="25"/>
      <c r="S61" s="25"/>
      <c r="T61" s="25"/>
      <c r="U61" s="25"/>
      <c r="V61" s="40"/>
    </row>
    <row r="62" spans="1:23" ht="17.25" hidden="1" customHeight="1" x14ac:dyDescent="0.15">
      <c r="A62" s="27"/>
      <c r="B62" s="28" t="s">
        <v>4</v>
      </c>
      <c r="C62" s="29"/>
      <c r="D62" s="23">
        <f t="shared" si="3"/>
        <v>0</v>
      </c>
      <c r="E62" s="23"/>
      <c r="F62" s="38"/>
      <c r="G62" s="29"/>
      <c r="H62" s="23"/>
      <c r="I62" s="29"/>
      <c r="J62" s="25">
        <f t="shared" si="5"/>
        <v>0</v>
      </c>
      <c r="K62" s="25"/>
      <c r="L62" s="31"/>
      <c r="M62" s="25">
        <f t="shared" si="0"/>
        <v>0</v>
      </c>
      <c r="N62" s="25">
        <f t="shared" si="1"/>
        <v>0</v>
      </c>
      <c r="O62" s="25">
        <f t="shared" si="2"/>
        <v>0</v>
      </c>
      <c r="P62" s="31"/>
      <c r="Q62" s="31"/>
      <c r="R62" s="31"/>
      <c r="S62" s="31"/>
      <c r="T62" s="31"/>
      <c r="U62" s="31"/>
      <c r="V62" s="40"/>
    </row>
    <row r="63" spans="1:23" ht="39" hidden="1" customHeight="1" x14ac:dyDescent="0.15">
      <c r="A63" s="27" t="s">
        <v>95</v>
      </c>
      <c r="B63" s="28" t="s">
        <v>96</v>
      </c>
      <c r="C63" s="29"/>
      <c r="D63" s="23">
        <f t="shared" si="3"/>
        <v>0</v>
      </c>
      <c r="E63" s="23"/>
      <c r="F63" s="38"/>
      <c r="G63" s="29"/>
      <c r="H63" s="23"/>
      <c r="I63" s="29"/>
      <c r="J63" s="25">
        <f t="shared" si="5"/>
        <v>0</v>
      </c>
      <c r="K63" s="25"/>
      <c r="L63" s="31"/>
      <c r="M63" s="25">
        <f t="shared" si="0"/>
        <v>0</v>
      </c>
      <c r="N63" s="25">
        <f t="shared" si="1"/>
        <v>0</v>
      </c>
      <c r="O63" s="25">
        <f t="shared" si="2"/>
        <v>0</v>
      </c>
      <c r="P63" s="31"/>
      <c r="Q63" s="31"/>
      <c r="R63" s="31"/>
      <c r="S63" s="31"/>
      <c r="T63" s="31"/>
      <c r="U63" s="31"/>
      <c r="V63" s="40"/>
    </row>
    <row r="64" spans="1:23" s="19" customFormat="1" ht="34.5" customHeight="1" x14ac:dyDescent="0.15">
      <c r="A64" s="20" t="s">
        <v>97</v>
      </c>
      <c r="B64" s="21" t="s">
        <v>407</v>
      </c>
      <c r="C64" s="24" t="s">
        <v>98</v>
      </c>
      <c r="D64" s="23">
        <f t="shared" si="3"/>
        <v>666497.79999999993</v>
      </c>
      <c r="E64" s="23">
        <f>E66+E67+E68</f>
        <v>666497.79999999993</v>
      </c>
      <c r="F64" s="23">
        <v>0</v>
      </c>
      <c r="G64" s="23">
        <f>H64</f>
        <v>650080</v>
      </c>
      <c r="H64" s="23">
        <f>H66+H67+H68</f>
        <v>650080</v>
      </c>
      <c r="I64" s="24">
        <v>0</v>
      </c>
      <c r="J64" s="25">
        <f t="shared" si="5"/>
        <v>716358</v>
      </c>
      <c r="K64" s="25">
        <f>K66+K67+K68</f>
        <v>716358</v>
      </c>
      <c r="L64" s="25"/>
      <c r="M64" s="25">
        <f t="shared" si="0"/>
        <v>66278</v>
      </c>
      <c r="N64" s="25">
        <f t="shared" si="1"/>
        <v>66278</v>
      </c>
      <c r="O64" s="25">
        <f t="shared" si="2"/>
        <v>0</v>
      </c>
      <c r="P64" s="25">
        <f>Q64</f>
        <v>737006</v>
      </c>
      <c r="Q64" s="25">
        <f>Q66+Q67+Q68</f>
        <v>737006</v>
      </c>
      <c r="R64" s="25"/>
      <c r="S64" s="25">
        <f>T64</f>
        <v>753280</v>
      </c>
      <c r="T64" s="25">
        <f>T66+T67+T68</f>
        <v>753280</v>
      </c>
      <c r="U64" s="25"/>
      <c r="V64" s="40"/>
    </row>
    <row r="65" spans="1:22" ht="12.75" customHeight="1" x14ac:dyDescent="0.15">
      <c r="A65" s="27"/>
      <c r="B65" s="28" t="s">
        <v>4</v>
      </c>
      <c r="C65" s="29"/>
      <c r="D65" s="23"/>
      <c r="E65" s="23"/>
      <c r="F65" s="38"/>
      <c r="G65" s="29"/>
      <c r="H65" s="23"/>
      <c r="I65" s="29"/>
      <c r="J65" s="25"/>
      <c r="K65" s="25"/>
      <c r="L65" s="31"/>
      <c r="M65" s="25"/>
      <c r="N65" s="25"/>
      <c r="O65" s="25"/>
      <c r="P65" s="31"/>
      <c r="Q65" s="31"/>
      <c r="R65" s="31"/>
      <c r="S65" s="31"/>
      <c r="T65" s="31"/>
      <c r="U65" s="31"/>
      <c r="V65" s="40"/>
    </row>
    <row r="66" spans="1:22" ht="22.5" customHeight="1" x14ac:dyDescent="0.15">
      <c r="A66" s="27" t="s">
        <v>99</v>
      </c>
      <c r="B66" s="33" t="s">
        <v>100</v>
      </c>
      <c r="C66" s="29" t="s">
        <v>8</v>
      </c>
      <c r="D66" s="23">
        <f t="shared" si="3"/>
        <v>105175.4</v>
      </c>
      <c r="E66" s="23">
        <v>105175.4</v>
      </c>
      <c r="F66" s="23">
        <v>0</v>
      </c>
      <c r="G66" s="23">
        <f>H66</f>
        <v>104806</v>
      </c>
      <c r="H66" s="23">
        <v>104806</v>
      </c>
      <c r="I66" s="29">
        <v>0</v>
      </c>
      <c r="J66" s="25">
        <f t="shared" si="5"/>
        <v>104806</v>
      </c>
      <c r="K66" s="25">
        <v>104806</v>
      </c>
      <c r="L66" s="31"/>
      <c r="M66" s="25">
        <f t="shared" si="0"/>
        <v>0</v>
      </c>
      <c r="N66" s="25">
        <f t="shared" si="1"/>
        <v>0</v>
      </c>
      <c r="O66" s="25">
        <f t="shared" si="2"/>
        <v>0</v>
      </c>
      <c r="P66" s="25">
        <f>Q66</f>
        <v>114806</v>
      </c>
      <c r="Q66" s="25">
        <v>114806</v>
      </c>
      <c r="R66" s="31"/>
      <c r="S66" s="36">
        <f>T66</f>
        <v>125806</v>
      </c>
      <c r="T66" s="36">
        <v>125806</v>
      </c>
      <c r="U66" s="31"/>
      <c r="V66" s="40"/>
    </row>
    <row r="67" spans="1:22" ht="42.75" customHeight="1" x14ac:dyDescent="0.15">
      <c r="A67" s="27" t="s">
        <v>101</v>
      </c>
      <c r="B67" s="33" t="s">
        <v>102</v>
      </c>
      <c r="C67" s="29" t="s">
        <v>8</v>
      </c>
      <c r="D67" s="23">
        <f t="shared" si="3"/>
        <v>548383.19999999995</v>
      </c>
      <c r="E67" s="23">
        <v>548383.19999999995</v>
      </c>
      <c r="F67" s="23">
        <v>0</v>
      </c>
      <c r="G67" s="23">
        <f>H67</f>
        <v>534274</v>
      </c>
      <c r="H67" s="23">
        <v>534274</v>
      </c>
      <c r="I67" s="29">
        <v>0</v>
      </c>
      <c r="J67" s="25">
        <f t="shared" si="5"/>
        <v>600552</v>
      </c>
      <c r="K67" s="25">
        <v>600552</v>
      </c>
      <c r="L67" s="31"/>
      <c r="M67" s="25">
        <f t="shared" si="0"/>
        <v>66278</v>
      </c>
      <c r="N67" s="25">
        <f t="shared" si="1"/>
        <v>66278</v>
      </c>
      <c r="O67" s="25">
        <f t="shared" si="2"/>
        <v>0</v>
      </c>
      <c r="P67" s="25">
        <f>Q67</f>
        <v>610000</v>
      </c>
      <c r="Q67" s="25">
        <v>610000</v>
      </c>
      <c r="R67" s="31"/>
      <c r="S67" s="36">
        <f>T67</f>
        <v>615274</v>
      </c>
      <c r="T67" s="36">
        <v>615274</v>
      </c>
      <c r="U67" s="31"/>
      <c r="V67" s="40"/>
    </row>
    <row r="68" spans="1:22" ht="12.75" customHeight="1" x14ac:dyDescent="0.15">
      <c r="A68" s="27" t="s">
        <v>103</v>
      </c>
      <c r="B68" s="33" t="s">
        <v>104</v>
      </c>
      <c r="C68" s="29" t="s">
        <v>8</v>
      </c>
      <c r="D68" s="23">
        <f t="shared" si="3"/>
        <v>12939.2</v>
      </c>
      <c r="E68" s="23">
        <v>12939.2</v>
      </c>
      <c r="F68" s="23">
        <v>0</v>
      </c>
      <c r="G68" s="23">
        <f>H68</f>
        <v>11000</v>
      </c>
      <c r="H68" s="23">
        <v>11000</v>
      </c>
      <c r="I68" s="29">
        <v>0</v>
      </c>
      <c r="J68" s="25">
        <f t="shared" si="5"/>
        <v>11000</v>
      </c>
      <c r="K68" s="25">
        <v>11000</v>
      </c>
      <c r="L68" s="31"/>
      <c r="M68" s="25">
        <f t="shared" si="0"/>
        <v>0</v>
      </c>
      <c r="N68" s="25">
        <f t="shared" si="1"/>
        <v>0</v>
      </c>
      <c r="O68" s="25">
        <f t="shared" si="2"/>
        <v>0</v>
      </c>
      <c r="P68" s="25">
        <f>Q68</f>
        <v>12200</v>
      </c>
      <c r="Q68" s="25">
        <v>12200</v>
      </c>
      <c r="R68" s="31"/>
      <c r="S68" s="36">
        <f>T68</f>
        <v>12200</v>
      </c>
      <c r="T68" s="36">
        <v>12200</v>
      </c>
      <c r="U68" s="31"/>
      <c r="V68" s="40"/>
    </row>
    <row r="69" spans="1:22" s="19" customFormat="1" ht="45" customHeight="1" x14ac:dyDescent="0.15">
      <c r="A69" s="20" t="s">
        <v>105</v>
      </c>
      <c r="B69" s="21" t="s">
        <v>408</v>
      </c>
      <c r="C69" s="24" t="s">
        <v>106</v>
      </c>
      <c r="D69" s="23">
        <f t="shared" si="3"/>
        <v>5997</v>
      </c>
      <c r="E69" s="23">
        <f>E71</f>
        <v>5997</v>
      </c>
      <c r="F69" s="23">
        <v>0</v>
      </c>
      <c r="G69" s="23">
        <f>H69</f>
        <v>5997</v>
      </c>
      <c r="H69" s="23">
        <f>H71</f>
        <v>5997</v>
      </c>
      <c r="I69" s="24">
        <v>0</v>
      </c>
      <c r="J69" s="25">
        <f t="shared" si="5"/>
        <v>5997</v>
      </c>
      <c r="K69" s="25">
        <f>K71</f>
        <v>5997</v>
      </c>
      <c r="L69" s="25"/>
      <c r="M69" s="25">
        <f t="shared" si="0"/>
        <v>0</v>
      </c>
      <c r="N69" s="25">
        <f t="shared" si="1"/>
        <v>0</v>
      </c>
      <c r="O69" s="25">
        <f t="shared" si="2"/>
        <v>0</v>
      </c>
      <c r="P69" s="25">
        <f>Q69</f>
        <v>5997</v>
      </c>
      <c r="Q69" s="25">
        <f>Q71</f>
        <v>5997</v>
      </c>
      <c r="R69" s="25"/>
      <c r="S69" s="25">
        <f>T69</f>
        <v>5997</v>
      </c>
      <c r="T69" s="25">
        <f>T71</f>
        <v>5997</v>
      </c>
      <c r="U69" s="25"/>
      <c r="V69" s="216" t="s">
        <v>488</v>
      </c>
    </row>
    <row r="70" spans="1:22" ht="12.75" customHeight="1" x14ac:dyDescent="0.15">
      <c r="A70" s="27"/>
      <c r="B70" s="28" t="s">
        <v>4</v>
      </c>
      <c r="C70" s="29"/>
      <c r="D70" s="23"/>
      <c r="E70" s="23"/>
      <c r="F70" s="38"/>
      <c r="G70" s="29"/>
      <c r="H70" s="23"/>
      <c r="I70" s="29"/>
      <c r="J70" s="25"/>
      <c r="K70" s="25"/>
      <c r="L70" s="31"/>
      <c r="M70" s="25"/>
      <c r="N70" s="25"/>
      <c r="O70" s="25"/>
      <c r="P70" s="31"/>
      <c r="Q70" s="31"/>
      <c r="R70" s="31"/>
      <c r="S70" s="31"/>
      <c r="T70" s="31"/>
      <c r="U70" s="31"/>
      <c r="V70" s="216"/>
    </row>
    <row r="71" spans="1:22" ht="45" customHeight="1" x14ac:dyDescent="0.15">
      <c r="A71" s="27" t="s">
        <v>107</v>
      </c>
      <c r="B71" s="33" t="s">
        <v>108</v>
      </c>
      <c r="C71" s="29"/>
      <c r="D71" s="23">
        <f t="shared" si="3"/>
        <v>5997</v>
      </c>
      <c r="E71" s="23">
        <v>5997</v>
      </c>
      <c r="F71" s="23">
        <v>0</v>
      </c>
      <c r="G71" s="23">
        <f>H71</f>
        <v>5997</v>
      </c>
      <c r="H71" s="23">
        <v>5997</v>
      </c>
      <c r="I71" s="29">
        <v>0</v>
      </c>
      <c r="J71" s="25">
        <f t="shared" si="5"/>
        <v>5997</v>
      </c>
      <c r="K71" s="25">
        <v>5997</v>
      </c>
      <c r="L71" s="31"/>
      <c r="M71" s="25">
        <f t="shared" si="0"/>
        <v>0</v>
      </c>
      <c r="N71" s="25">
        <f t="shared" si="1"/>
        <v>0</v>
      </c>
      <c r="O71" s="25">
        <f t="shared" si="2"/>
        <v>0</v>
      </c>
      <c r="P71" s="25">
        <f>Q71</f>
        <v>5997</v>
      </c>
      <c r="Q71" s="25">
        <v>5997</v>
      </c>
      <c r="R71" s="31"/>
      <c r="S71" s="36">
        <f>T71</f>
        <v>5997</v>
      </c>
      <c r="T71" s="36">
        <v>5997</v>
      </c>
      <c r="U71" s="31"/>
      <c r="V71" s="216"/>
    </row>
    <row r="72" spans="1:22" s="19" customFormat="1" ht="27" customHeight="1" x14ac:dyDescent="0.15">
      <c r="A72" s="20" t="s">
        <v>109</v>
      </c>
      <c r="B72" s="21" t="s">
        <v>409</v>
      </c>
      <c r="C72" s="24" t="s">
        <v>110</v>
      </c>
      <c r="D72" s="23">
        <f t="shared" si="3"/>
        <v>232964.19999999998</v>
      </c>
      <c r="E72" s="23">
        <f>E74+E92</f>
        <v>232964.19999999998</v>
      </c>
      <c r="F72" s="23">
        <v>0</v>
      </c>
      <c r="G72" s="23">
        <f>H72</f>
        <v>219521.1</v>
      </c>
      <c r="H72" s="23">
        <f>H74+H92</f>
        <v>219521.1</v>
      </c>
      <c r="I72" s="29">
        <v>0</v>
      </c>
      <c r="J72" s="25">
        <f t="shared" si="5"/>
        <v>223565.40000000002</v>
      </c>
      <c r="K72" s="25">
        <f>K74+K92</f>
        <v>223565.40000000002</v>
      </c>
      <c r="L72" s="25"/>
      <c r="M72" s="25">
        <f t="shared" si="0"/>
        <v>4044.3000000000175</v>
      </c>
      <c r="N72" s="25">
        <f t="shared" si="1"/>
        <v>4044.3000000000175</v>
      </c>
      <c r="O72" s="25">
        <f t="shared" si="2"/>
        <v>0</v>
      </c>
      <c r="P72" s="25">
        <f>Q72</f>
        <v>234475.40000000002</v>
      </c>
      <c r="Q72" s="25">
        <f>Q74+Q92</f>
        <v>234475.40000000002</v>
      </c>
      <c r="R72" s="25"/>
      <c r="S72" s="25">
        <f>T72</f>
        <v>246525.8</v>
      </c>
      <c r="T72" s="25">
        <f>T74+T92</f>
        <v>246525.8</v>
      </c>
      <c r="U72" s="25"/>
      <c r="V72" s="40"/>
    </row>
    <row r="73" spans="1:22" ht="12.75" customHeight="1" x14ac:dyDescent="0.15">
      <c r="A73" s="27"/>
      <c r="B73" s="28" t="s">
        <v>4</v>
      </c>
      <c r="C73" s="29"/>
      <c r="D73" s="23"/>
      <c r="E73" s="23"/>
      <c r="F73" s="38"/>
      <c r="G73" s="29"/>
      <c r="H73" s="23"/>
      <c r="I73" s="29"/>
      <c r="J73" s="25"/>
      <c r="K73" s="25"/>
      <c r="L73" s="31"/>
      <c r="M73" s="25"/>
      <c r="N73" s="25"/>
      <c r="O73" s="25"/>
      <c r="P73" s="31"/>
      <c r="Q73" s="31"/>
      <c r="R73" s="31"/>
      <c r="S73" s="31"/>
      <c r="T73" s="31"/>
      <c r="U73" s="31"/>
      <c r="V73" s="40"/>
    </row>
    <row r="74" spans="1:22" ht="64.5" customHeight="1" x14ac:dyDescent="0.15">
      <c r="A74" s="27" t="s">
        <v>111</v>
      </c>
      <c r="B74" s="28" t="s">
        <v>410</v>
      </c>
      <c r="C74" s="29" t="s">
        <v>8</v>
      </c>
      <c r="D74" s="23">
        <f t="shared" si="3"/>
        <v>218957.3</v>
      </c>
      <c r="E74" s="23">
        <f>E78+E80+E81+E82+E85+E86+E89</f>
        <v>218957.3</v>
      </c>
      <c r="F74" s="23">
        <v>0</v>
      </c>
      <c r="G74" s="23">
        <f>H74</f>
        <v>209521.1</v>
      </c>
      <c r="H74" s="23">
        <f>H78+H81+H82+H85+H86+H89</f>
        <v>209521.1</v>
      </c>
      <c r="I74" s="29">
        <v>0</v>
      </c>
      <c r="J74" s="25">
        <f t="shared" si="5"/>
        <v>212565.40000000002</v>
      </c>
      <c r="K74" s="25">
        <f>K78+K80+K81+K82+K85+K86+K89</f>
        <v>212565.40000000002</v>
      </c>
      <c r="L74" s="31"/>
      <c r="M74" s="25">
        <f t="shared" ref="M74:M108" si="8">J74-G74</f>
        <v>3044.3000000000175</v>
      </c>
      <c r="N74" s="25">
        <f t="shared" ref="N74:N108" si="9">K74-H74</f>
        <v>3044.3000000000175</v>
      </c>
      <c r="O74" s="25">
        <f t="shared" ref="O74:O108" si="10">L74-I74</f>
        <v>0</v>
      </c>
      <c r="P74" s="25">
        <f>Q74</f>
        <v>222475.40000000002</v>
      </c>
      <c r="Q74" s="25">
        <f>Q78+Q81+Q82+Q85+Q86+Q89</f>
        <v>222475.40000000002</v>
      </c>
      <c r="R74" s="31"/>
      <c r="S74" s="36">
        <f>T74</f>
        <v>234025.8</v>
      </c>
      <c r="T74" s="36">
        <f>T78+T81+T82+T85+T86+T89</f>
        <v>234025.8</v>
      </c>
      <c r="U74" s="31"/>
      <c r="V74" s="40"/>
    </row>
    <row r="75" spans="1:22" ht="12" customHeight="1" x14ac:dyDescent="0.15">
      <c r="A75" s="27"/>
      <c r="B75" s="33" t="s">
        <v>4</v>
      </c>
      <c r="C75" s="29"/>
      <c r="D75" s="23"/>
      <c r="E75" s="23"/>
      <c r="F75" s="23"/>
      <c r="G75" s="29"/>
      <c r="H75" s="23"/>
      <c r="I75" s="29"/>
      <c r="J75" s="25"/>
      <c r="K75" s="25"/>
      <c r="L75" s="31"/>
      <c r="M75" s="25"/>
      <c r="N75" s="25"/>
      <c r="O75" s="25"/>
      <c r="P75" s="31"/>
      <c r="Q75" s="31"/>
      <c r="R75" s="31"/>
      <c r="S75" s="31"/>
      <c r="T75" s="31"/>
      <c r="U75" s="31"/>
      <c r="V75" s="32"/>
    </row>
    <row r="76" spans="1:22" ht="57" hidden="1" customHeight="1" x14ac:dyDescent="0.15">
      <c r="A76" s="27" t="s">
        <v>112</v>
      </c>
      <c r="B76" s="28" t="s">
        <v>113</v>
      </c>
      <c r="C76" s="29" t="s">
        <v>8</v>
      </c>
      <c r="D76" s="23">
        <f t="shared" si="3"/>
        <v>0</v>
      </c>
      <c r="E76" s="23"/>
      <c r="F76" s="23"/>
      <c r="G76" s="29"/>
      <c r="H76" s="23"/>
      <c r="I76" s="29"/>
      <c r="J76" s="25">
        <f t="shared" si="5"/>
        <v>0</v>
      </c>
      <c r="K76" s="25"/>
      <c r="L76" s="31"/>
      <c r="M76" s="25">
        <f t="shared" si="8"/>
        <v>0</v>
      </c>
      <c r="N76" s="25">
        <f t="shared" si="9"/>
        <v>0</v>
      </c>
      <c r="O76" s="25">
        <f t="shared" si="10"/>
        <v>0</v>
      </c>
      <c r="P76" s="31"/>
      <c r="Q76" s="31"/>
      <c r="R76" s="31"/>
      <c r="S76" s="31"/>
      <c r="T76" s="31"/>
      <c r="U76" s="31"/>
      <c r="V76" s="32"/>
    </row>
    <row r="77" spans="1:22" ht="63" hidden="1" x14ac:dyDescent="0.15">
      <c r="A77" s="27" t="s">
        <v>114</v>
      </c>
      <c r="B77" s="28" t="s">
        <v>115</v>
      </c>
      <c r="C77" s="29" t="s">
        <v>8</v>
      </c>
      <c r="D77" s="23">
        <f t="shared" si="3"/>
        <v>0</v>
      </c>
      <c r="E77" s="23"/>
      <c r="F77" s="23"/>
      <c r="G77" s="29"/>
      <c r="H77" s="23"/>
      <c r="I77" s="29"/>
      <c r="J77" s="25">
        <f t="shared" si="5"/>
        <v>0</v>
      </c>
      <c r="K77" s="25"/>
      <c r="L77" s="31"/>
      <c r="M77" s="25">
        <f t="shared" si="8"/>
        <v>0</v>
      </c>
      <c r="N77" s="25">
        <f t="shared" si="9"/>
        <v>0</v>
      </c>
      <c r="O77" s="25">
        <f t="shared" si="10"/>
        <v>0</v>
      </c>
      <c r="P77" s="31"/>
      <c r="Q77" s="31"/>
      <c r="R77" s="31"/>
      <c r="S77" s="31"/>
      <c r="T77" s="31"/>
      <c r="U77" s="31"/>
      <c r="V77" s="32"/>
    </row>
    <row r="78" spans="1:22" ht="42" customHeight="1" x14ac:dyDescent="0.15">
      <c r="A78" s="27" t="s">
        <v>116</v>
      </c>
      <c r="B78" s="28" t="s">
        <v>117</v>
      </c>
      <c r="C78" s="29" t="s">
        <v>8</v>
      </c>
      <c r="D78" s="23">
        <f t="shared" si="3"/>
        <v>270</v>
      </c>
      <c r="E78" s="23">
        <v>270</v>
      </c>
      <c r="F78" s="23">
        <v>0</v>
      </c>
      <c r="G78" s="23">
        <f>H78</f>
        <v>250</v>
      </c>
      <c r="H78" s="23">
        <v>250</v>
      </c>
      <c r="I78" s="29">
        <v>0</v>
      </c>
      <c r="J78" s="25">
        <f t="shared" si="5"/>
        <v>250</v>
      </c>
      <c r="K78" s="25">
        <v>250</v>
      </c>
      <c r="L78" s="31"/>
      <c r="M78" s="25">
        <f t="shared" si="8"/>
        <v>0</v>
      </c>
      <c r="N78" s="25">
        <f t="shared" si="9"/>
        <v>0</v>
      </c>
      <c r="O78" s="25">
        <f t="shared" si="10"/>
        <v>0</v>
      </c>
      <c r="P78" s="25">
        <f>Q78</f>
        <v>250</v>
      </c>
      <c r="Q78" s="25">
        <v>250</v>
      </c>
      <c r="R78" s="31"/>
      <c r="S78" s="36">
        <f>T78</f>
        <v>250</v>
      </c>
      <c r="T78" s="36">
        <v>250</v>
      </c>
      <c r="U78" s="31"/>
      <c r="V78" s="32"/>
    </row>
    <row r="79" spans="1:22" ht="57" hidden="1" customHeight="1" x14ac:dyDescent="0.15">
      <c r="A79" s="27" t="s">
        <v>118</v>
      </c>
      <c r="B79" s="28" t="s">
        <v>119</v>
      </c>
      <c r="C79" s="29" t="s">
        <v>8</v>
      </c>
      <c r="D79" s="23">
        <f t="shared" ref="D79:D108" si="11">E79+F79</f>
        <v>0</v>
      </c>
      <c r="E79" s="23"/>
      <c r="F79" s="23">
        <v>0</v>
      </c>
      <c r="G79" s="24"/>
      <c r="H79" s="23"/>
      <c r="I79" s="29">
        <v>0</v>
      </c>
      <c r="J79" s="25">
        <f t="shared" si="5"/>
        <v>0</v>
      </c>
      <c r="K79" s="25"/>
      <c r="L79" s="31"/>
      <c r="M79" s="25">
        <f t="shared" si="8"/>
        <v>0</v>
      </c>
      <c r="N79" s="25">
        <f t="shared" si="9"/>
        <v>0</v>
      </c>
      <c r="O79" s="25">
        <f t="shared" si="10"/>
        <v>0</v>
      </c>
      <c r="P79" s="25"/>
      <c r="Q79" s="25"/>
      <c r="R79" s="31"/>
      <c r="S79" s="36">
        <f t="shared" ref="S79:S89" si="12">T79</f>
        <v>0</v>
      </c>
      <c r="T79" s="36"/>
      <c r="U79" s="31"/>
      <c r="V79" s="32"/>
    </row>
    <row r="80" spans="1:22" ht="52.5" customHeight="1" x14ac:dyDescent="0.15">
      <c r="A80" s="27">
        <v>13504</v>
      </c>
      <c r="B80" s="28" t="s">
        <v>491</v>
      </c>
      <c r="C80" s="29"/>
      <c r="D80" s="23">
        <f>E80</f>
        <v>10</v>
      </c>
      <c r="E80" s="23">
        <v>10</v>
      </c>
      <c r="F80" s="23"/>
      <c r="G80" s="24"/>
      <c r="H80" s="23"/>
      <c r="I80" s="29"/>
      <c r="J80" s="25">
        <f>K80</f>
        <v>120</v>
      </c>
      <c r="K80" s="25">
        <v>120</v>
      </c>
      <c r="L80" s="31"/>
      <c r="M80" s="25">
        <f t="shared" si="8"/>
        <v>120</v>
      </c>
      <c r="N80" s="25"/>
      <c r="O80" s="25"/>
      <c r="P80" s="25">
        <f>Q80</f>
        <v>120</v>
      </c>
      <c r="Q80" s="25">
        <v>120</v>
      </c>
      <c r="R80" s="31"/>
      <c r="S80" s="36">
        <f>T80</f>
        <v>120</v>
      </c>
      <c r="T80" s="36">
        <v>120</v>
      </c>
      <c r="U80" s="31"/>
      <c r="V80" s="32"/>
    </row>
    <row r="81" spans="1:22" ht="25.5" customHeight="1" x14ac:dyDescent="0.15">
      <c r="A81" s="27" t="s">
        <v>120</v>
      </c>
      <c r="B81" s="33" t="s">
        <v>121</v>
      </c>
      <c r="C81" s="29" t="s">
        <v>8</v>
      </c>
      <c r="D81" s="23">
        <f t="shared" si="11"/>
        <v>600</v>
      </c>
      <c r="E81" s="23">
        <v>600</v>
      </c>
      <c r="F81" s="23">
        <v>0</v>
      </c>
      <c r="G81" s="23">
        <f>H81</f>
        <v>525</v>
      </c>
      <c r="H81" s="23">
        <v>525</v>
      </c>
      <c r="I81" s="29">
        <v>0</v>
      </c>
      <c r="J81" s="25">
        <f t="shared" si="5"/>
        <v>450</v>
      </c>
      <c r="K81" s="25">
        <v>450</v>
      </c>
      <c r="L81" s="31"/>
      <c r="M81" s="25">
        <f t="shared" si="8"/>
        <v>-75</v>
      </c>
      <c r="N81" s="25">
        <f t="shared" si="9"/>
        <v>-75</v>
      </c>
      <c r="O81" s="25">
        <f t="shared" si="10"/>
        <v>0</v>
      </c>
      <c r="P81" s="25">
        <f>Q81</f>
        <v>480</v>
      </c>
      <c r="Q81" s="25">
        <v>480</v>
      </c>
      <c r="R81" s="31"/>
      <c r="S81" s="36">
        <f t="shared" si="12"/>
        <v>500</v>
      </c>
      <c r="T81" s="36">
        <v>500</v>
      </c>
      <c r="U81" s="31"/>
      <c r="V81" s="32"/>
    </row>
    <row r="82" spans="1:22" ht="33.75" customHeight="1" x14ac:dyDescent="0.15">
      <c r="A82" s="27" t="s">
        <v>122</v>
      </c>
      <c r="B82" s="28" t="s">
        <v>123</v>
      </c>
      <c r="C82" s="29" t="s">
        <v>8</v>
      </c>
      <c r="D82" s="23">
        <f t="shared" si="11"/>
        <v>141307.29999999999</v>
      </c>
      <c r="E82" s="23">
        <v>141307.29999999999</v>
      </c>
      <c r="F82" s="23">
        <v>0</v>
      </c>
      <c r="G82" s="23">
        <f>H82</f>
        <v>120000</v>
      </c>
      <c r="H82" s="23">
        <v>120000</v>
      </c>
      <c r="I82" s="29">
        <v>0</v>
      </c>
      <c r="J82" s="25">
        <f t="shared" si="5"/>
        <v>120000</v>
      </c>
      <c r="K82" s="25">
        <v>120000</v>
      </c>
      <c r="L82" s="31"/>
      <c r="M82" s="25">
        <f t="shared" si="8"/>
        <v>0</v>
      </c>
      <c r="N82" s="25">
        <f t="shared" si="9"/>
        <v>0</v>
      </c>
      <c r="O82" s="25">
        <f t="shared" si="10"/>
        <v>0</v>
      </c>
      <c r="P82" s="25">
        <f>Q82</f>
        <v>130000</v>
      </c>
      <c r="Q82" s="25">
        <v>130000</v>
      </c>
      <c r="R82" s="31"/>
      <c r="S82" s="36">
        <f t="shared" si="12"/>
        <v>140000</v>
      </c>
      <c r="T82" s="36">
        <v>140000</v>
      </c>
      <c r="U82" s="31"/>
      <c r="V82" s="32"/>
    </row>
    <row r="83" spans="1:22" ht="62.25" hidden="1" customHeight="1" x14ac:dyDescent="0.15">
      <c r="A83" s="27" t="s">
        <v>124</v>
      </c>
      <c r="B83" s="28" t="s">
        <v>125</v>
      </c>
      <c r="C83" s="29" t="s">
        <v>8</v>
      </c>
      <c r="D83" s="23">
        <f t="shared" si="11"/>
        <v>0</v>
      </c>
      <c r="E83" s="23"/>
      <c r="F83" s="23">
        <v>0</v>
      </c>
      <c r="G83" s="24"/>
      <c r="H83" s="23"/>
      <c r="I83" s="29">
        <v>0</v>
      </c>
      <c r="J83" s="25">
        <f t="shared" si="5"/>
        <v>0</v>
      </c>
      <c r="K83" s="25"/>
      <c r="L83" s="31"/>
      <c r="M83" s="25">
        <f t="shared" si="8"/>
        <v>0</v>
      </c>
      <c r="N83" s="25">
        <f t="shared" si="9"/>
        <v>0</v>
      </c>
      <c r="O83" s="25">
        <f t="shared" si="10"/>
        <v>0</v>
      </c>
      <c r="P83" s="25"/>
      <c r="Q83" s="25"/>
      <c r="R83" s="31"/>
      <c r="S83" s="36">
        <f t="shared" si="12"/>
        <v>0</v>
      </c>
      <c r="T83" s="36"/>
      <c r="U83" s="31"/>
      <c r="V83" s="32"/>
    </row>
    <row r="84" spans="1:22" ht="48.75" hidden="1" customHeight="1" x14ac:dyDescent="0.15">
      <c r="A84" s="27" t="s">
        <v>126</v>
      </c>
      <c r="B84" s="28" t="s">
        <v>127</v>
      </c>
      <c r="C84" s="29" t="s">
        <v>8</v>
      </c>
      <c r="D84" s="23">
        <f t="shared" si="11"/>
        <v>0</v>
      </c>
      <c r="E84" s="23"/>
      <c r="F84" s="23">
        <v>0</v>
      </c>
      <c r="G84" s="24"/>
      <c r="H84" s="23"/>
      <c r="I84" s="29">
        <v>0</v>
      </c>
      <c r="J84" s="25">
        <f t="shared" si="5"/>
        <v>0</v>
      </c>
      <c r="K84" s="25"/>
      <c r="L84" s="31"/>
      <c r="M84" s="25">
        <f t="shared" si="8"/>
        <v>0</v>
      </c>
      <c r="N84" s="25">
        <f t="shared" si="9"/>
        <v>0</v>
      </c>
      <c r="O84" s="25">
        <f t="shared" si="10"/>
        <v>0</v>
      </c>
      <c r="P84" s="25"/>
      <c r="Q84" s="25"/>
      <c r="R84" s="31"/>
      <c r="S84" s="36">
        <f t="shared" si="12"/>
        <v>0</v>
      </c>
      <c r="T84" s="36"/>
      <c r="U84" s="31"/>
      <c r="V84" s="32"/>
    </row>
    <row r="85" spans="1:22" ht="23.25" customHeight="1" x14ac:dyDescent="0.15">
      <c r="A85" s="27" t="s">
        <v>128</v>
      </c>
      <c r="B85" s="28" t="s">
        <v>129</v>
      </c>
      <c r="C85" s="29" t="s">
        <v>8</v>
      </c>
      <c r="D85" s="23">
        <f t="shared" si="11"/>
        <v>58730.3</v>
      </c>
      <c r="E85" s="23">
        <v>58730.3</v>
      </c>
      <c r="F85" s="23">
        <v>0</v>
      </c>
      <c r="G85" s="23">
        <f>H85</f>
        <v>70305.2</v>
      </c>
      <c r="H85" s="23">
        <v>70305.2</v>
      </c>
      <c r="I85" s="29">
        <v>0</v>
      </c>
      <c r="J85" s="25">
        <f>K85</f>
        <v>73305.2</v>
      </c>
      <c r="K85" s="25">
        <v>73305.2</v>
      </c>
      <c r="L85" s="31"/>
      <c r="M85" s="25">
        <f t="shared" si="8"/>
        <v>3000</v>
      </c>
      <c r="N85" s="25">
        <f t="shared" si="9"/>
        <v>3000</v>
      </c>
      <c r="O85" s="25">
        <f t="shared" si="10"/>
        <v>0</v>
      </c>
      <c r="P85" s="25">
        <f>Q85</f>
        <v>73305.2</v>
      </c>
      <c r="Q85" s="25">
        <v>73305.2</v>
      </c>
      <c r="R85" s="31"/>
      <c r="S85" s="36">
        <f t="shared" si="12"/>
        <v>74250</v>
      </c>
      <c r="T85" s="36">
        <v>74250</v>
      </c>
      <c r="U85" s="31"/>
      <c r="V85" s="32"/>
    </row>
    <row r="86" spans="1:22" ht="48" customHeight="1" x14ac:dyDescent="0.15">
      <c r="A86" s="27" t="s">
        <v>130</v>
      </c>
      <c r="B86" s="28" t="s">
        <v>131</v>
      </c>
      <c r="C86" s="29" t="s">
        <v>8</v>
      </c>
      <c r="D86" s="23">
        <f t="shared" si="11"/>
        <v>18039.7</v>
      </c>
      <c r="E86" s="23">
        <v>18039.7</v>
      </c>
      <c r="F86" s="23">
        <v>0</v>
      </c>
      <c r="G86" s="23">
        <f>H86</f>
        <v>18438.900000000001</v>
      </c>
      <c r="H86" s="23">
        <v>18438.900000000001</v>
      </c>
      <c r="I86" s="29">
        <v>0</v>
      </c>
      <c r="J86" s="25">
        <f t="shared" ref="J86:J108" si="13">K86</f>
        <v>18438.2</v>
      </c>
      <c r="K86" s="25">
        <v>18438.2</v>
      </c>
      <c r="L86" s="31"/>
      <c r="M86" s="25">
        <f t="shared" si="8"/>
        <v>-0.7000000000007276</v>
      </c>
      <c r="N86" s="25">
        <f t="shared" si="9"/>
        <v>-0.7000000000007276</v>
      </c>
      <c r="O86" s="25">
        <f t="shared" si="10"/>
        <v>0</v>
      </c>
      <c r="P86" s="25">
        <f>Q86</f>
        <v>18438.2</v>
      </c>
      <c r="Q86" s="25">
        <v>18438.2</v>
      </c>
      <c r="R86" s="31"/>
      <c r="S86" s="36">
        <f t="shared" si="12"/>
        <v>19023.8</v>
      </c>
      <c r="T86" s="36">
        <v>19023.8</v>
      </c>
      <c r="U86" s="31"/>
      <c r="V86" s="32"/>
    </row>
    <row r="87" spans="1:22" ht="48.75" hidden="1" customHeight="1" x14ac:dyDescent="0.15">
      <c r="A87" s="27" t="s">
        <v>132</v>
      </c>
      <c r="B87" s="28" t="s">
        <v>133</v>
      </c>
      <c r="C87" s="29" t="s">
        <v>8</v>
      </c>
      <c r="D87" s="23">
        <f t="shared" si="11"/>
        <v>0</v>
      </c>
      <c r="E87" s="23"/>
      <c r="F87" s="23">
        <v>0</v>
      </c>
      <c r="G87" s="24"/>
      <c r="H87" s="23"/>
      <c r="I87" s="29">
        <v>0</v>
      </c>
      <c r="J87" s="25">
        <f t="shared" si="13"/>
        <v>0</v>
      </c>
      <c r="K87" s="25"/>
      <c r="L87" s="31"/>
      <c r="M87" s="25">
        <f t="shared" si="8"/>
        <v>0</v>
      </c>
      <c r="N87" s="25">
        <f t="shared" si="9"/>
        <v>0</v>
      </c>
      <c r="O87" s="25">
        <f t="shared" si="10"/>
        <v>0</v>
      </c>
      <c r="P87" s="25"/>
      <c r="Q87" s="25"/>
      <c r="R87" s="31"/>
      <c r="S87" s="36">
        <f t="shared" si="12"/>
        <v>0</v>
      </c>
      <c r="T87" s="36"/>
      <c r="U87" s="31"/>
      <c r="V87" s="32"/>
    </row>
    <row r="88" spans="1:22" ht="80.25" hidden="1" customHeight="1" x14ac:dyDescent="0.15">
      <c r="A88" s="27" t="s">
        <v>134</v>
      </c>
      <c r="B88" s="28" t="s">
        <v>135</v>
      </c>
      <c r="C88" s="29" t="s">
        <v>8</v>
      </c>
      <c r="D88" s="23">
        <f t="shared" si="11"/>
        <v>0</v>
      </c>
      <c r="E88" s="23"/>
      <c r="F88" s="23">
        <v>0</v>
      </c>
      <c r="G88" s="24"/>
      <c r="H88" s="23"/>
      <c r="I88" s="29">
        <v>0</v>
      </c>
      <c r="J88" s="25">
        <f t="shared" si="13"/>
        <v>0</v>
      </c>
      <c r="K88" s="25"/>
      <c r="L88" s="31"/>
      <c r="M88" s="25">
        <f t="shared" si="8"/>
        <v>0</v>
      </c>
      <c r="N88" s="25">
        <f t="shared" si="9"/>
        <v>0</v>
      </c>
      <c r="O88" s="25">
        <f t="shared" si="10"/>
        <v>0</v>
      </c>
      <c r="P88" s="25"/>
      <c r="Q88" s="25"/>
      <c r="R88" s="31"/>
      <c r="S88" s="36">
        <f t="shared" si="12"/>
        <v>0</v>
      </c>
      <c r="T88" s="36"/>
      <c r="U88" s="31"/>
      <c r="V88" s="32"/>
    </row>
    <row r="89" spans="1:22" ht="26.25" customHeight="1" x14ac:dyDescent="0.15">
      <c r="A89" s="27" t="s">
        <v>136</v>
      </c>
      <c r="B89" s="33" t="s">
        <v>137</v>
      </c>
      <c r="C89" s="29" t="s">
        <v>8</v>
      </c>
      <c r="D89" s="23">
        <f t="shared" si="11"/>
        <v>0</v>
      </c>
      <c r="E89" s="23">
        <v>0</v>
      </c>
      <c r="F89" s="23">
        <v>0</v>
      </c>
      <c r="G89" s="23">
        <f>H89</f>
        <v>2</v>
      </c>
      <c r="H89" s="23">
        <v>2</v>
      </c>
      <c r="I89" s="29">
        <v>0</v>
      </c>
      <c r="J89" s="25">
        <f t="shared" si="13"/>
        <v>2</v>
      </c>
      <c r="K89" s="25">
        <v>2</v>
      </c>
      <c r="L89" s="31"/>
      <c r="M89" s="25">
        <f t="shared" si="8"/>
        <v>0</v>
      </c>
      <c r="N89" s="25">
        <f t="shared" si="9"/>
        <v>0</v>
      </c>
      <c r="O89" s="25">
        <f t="shared" si="10"/>
        <v>0</v>
      </c>
      <c r="P89" s="25">
        <f>Q89</f>
        <v>2</v>
      </c>
      <c r="Q89" s="25">
        <v>2</v>
      </c>
      <c r="R89" s="31"/>
      <c r="S89" s="36">
        <f t="shared" si="12"/>
        <v>2</v>
      </c>
      <c r="T89" s="36">
        <v>2</v>
      </c>
      <c r="U89" s="31"/>
      <c r="V89" s="32"/>
    </row>
    <row r="90" spans="1:22" ht="24" hidden="1" customHeight="1" x14ac:dyDescent="0.15">
      <c r="A90" s="27" t="s">
        <v>138</v>
      </c>
      <c r="B90" s="28" t="s">
        <v>139</v>
      </c>
      <c r="C90" s="29" t="s">
        <v>8</v>
      </c>
      <c r="D90" s="23">
        <f t="shared" si="11"/>
        <v>0</v>
      </c>
      <c r="E90" s="23"/>
      <c r="F90" s="23">
        <v>0</v>
      </c>
      <c r="G90" s="24"/>
      <c r="H90" s="23"/>
      <c r="I90" s="29">
        <v>0</v>
      </c>
      <c r="J90" s="25">
        <f t="shared" si="13"/>
        <v>0</v>
      </c>
      <c r="K90" s="25"/>
      <c r="L90" s="31"/>
      <c r="M90" s="25">
        <f t="shared" si="8"/>
        <v>0</v>
      </c>
      <c r="N90" s="25">
        <f t="shared" si="9"/>
        <v>0</v>
      </c>
      <c r="O90" s="25">
        <f t="shared" si="10"/>
        <v>0</v>
      </c>
      <c r="P90" s="25"/>
      <c r="Q90" s="25"/>
      <c r="R90" s="31"/>
      <c r="S90" s="36"/>
      <c r="T90" s="36"/>
      <c r="U90" s="31"/>
      <c r="V90" s="32"/>
    </row>
    <row r="91" spans="1:22" ht="21.75" hidden="1" customHeight="1" x14ac:dyDescent="0.15">
      <c r="A91" s="27" t="s">
        <v>140</v>
      </c>
      <c r="B91" s="33" t="s">
        <v>141</v>
      </c>
      <c r="C91" s="29" t="s">
        <v>8</v>
      </c>
      <c r="D91" s="23">
        <f t="shared" si="11"/>
        <v>0</v>
      </c>
      <c r="E91" s="23"/>
      <c r="F91" s="23">
        <v>0</v>
      </c>
      <c r="G91" s="24"/>
      <c r="H91" s="23"/>
      <c r="I91" s="29">
        <v>0</v>
      </c>
      <c r="J91" s="25">
        <f t="shared" si="13"/>
        <v>0</v>
      </c>
      <c r="K91" s="25"/>
      <c r="L91" s="31"/>
      <c r="M91" s="25">
        <f t="shared" si="8"/>
        <v>0</v>
      </c>
      <c r="N91" s="25">
        <f t="shared" si="9"/>
        <v>0</v>
      </c>
      <c r="O91" s="25">
        <f t="shared" si="10"/>
        <v>0</v>
      </c>
      <c r="P91" s="25"/>
      <c r="Q91" s="25"/>
      <c r="R91" s="31"/>
      <c r="S91" s="36"/>
      <c r="T91" s="36"/>
      <c r="U91" s="31"/>
      <c r="V91" s="32"/>
    </row>
    <row r="92" spans="1:22" ht="36.75" customHeight="1" x14ac:dyDescent="0.15">
      <c r="A92" s="27" t="s">
        <v>142</v>
      </c>
      <c r="B92" s="33" t="s">
        <v>143</v>
      </c>
      <c r="C92" s="29" t="s">
        <v>8</v>
      </c>
      <c r="D92" s="23">
        <f t="shared" si="11"/>
        <v>14006.9</v>
      </c>
      <c r="E92" s="23">
        <v>14006.9</v>
      </c>
      <c r="F92" s="23">
        <v>0</v>
      </c>
      <c r="G92" s="23">
        <f>H92</f>
        <v>10000</v>
      </c>
      <c r="H92" s="23">
        <v>10000</v>
      </c>
      <c r="I92" s="29">
        <v>0</v>
      </c>
      <c r="J92" s="25">
        <f t="shared" si="13"/>
        <v>11000</v>
      </c>
      <c r="K92" s="25">
        <v>11000</v>
      </c>
      <c r="L92" s="31"/>
      <c r="M92" s="25">
        <f t="shared" si="8"/>
        <v>1000</v>
      </c>
      <c r="N92" s="25">
        <f t="shared" si="9"/>
        <v>1000</v>
      </c>
      <c r="O92" s="25">
        <f t="shared" si="10"/>
        <v>0</v>
      </c>
      <c r="P92" s="25">
        <f>Q92</f>
        <v>12000</v>
      </c>
      <c r="Q92" s="25">
        <v>12000</v>
      </c>
      <c r="R92" s="31"/>
      <c r="S92" s="36">
        <f>T92</f>
        <v>12500</v>
      </c>
      <c r="T92" s="36">
        <v>12500</v>
      </c>
      <c r="U92" s="31"/>
      <c r="V92" s="32"/>
    </row>
    <row r="93" spans="1:22" s="19" customFormat="1" ht="24" customHeight="1" x14ac:dyDescent="0.15">
      <c r="A93" s="20" t="s">
        <v>144</v>
      </c>
      <c r="B93" s="41" t="s">
        <v>411</v>
      </c>
      <c r="C93" s="24" t="s">
        <v>145</v>
      </c>
      <c r="D93" s="23">
        <f t="shared" si="11"/>
        <v>7482.1</v>
      </c>
      <c r="E93" s="23">
        <f>E95+E96</f>
        <v>7482.1</v>
      </c>
      <c r="F93" s="23">
        <v>0</v>
      </c>
      <c r="G93" s="23">
        <f>H93</f>
        <v>7000</v>
      </c>
      <c r="H93" s="23">
        <f>H95+H96</f>
        <v>7000</v>
      </c>
      <c r="I93" s="29">
        <v>0</v>
      </c>
      <c r="J93" s="25">
        <f t="shared" si="13"/>
        <v>6500</v>
      </c>
      <c r="K93" s="25">
        <f>K95+K96</f>
        <v>6500</v>
      </c>
      <c r="L93" s="25"/>
      <c r="M93" s="25">
        <f t="shared" si="8"/>
        <v>-500</v>
      </c>
      <c r="N93" s="25">
        <f t="shared" si="9"/>
        <v>-500</v>
      </c>
      <c r="O93" s="25">
        <f t="shared" si="10"/>
        <v>0</v>
      </c>
      <c r="P93" s="25">
        <f>Q93</f>
        <v>7000</v>
      </c>
      <c r="Q93" s="25">
        <f>Q95+Q96</f>
        <v>7000</v>
      </c>
      <c r="R93" s="25"/>
      <c r="S93" s="25">
        <f>T93</f>
        <v>7500</v>
      </c>
      <c r="T93" s="25">
        <f>T95+T96</f>
        <v>7500</v>
      </c>
      <c r="U93" s="25"/>
      <c r="V93" s="26"/>
    </row>
    <row r="94" spans="1:22" ht="13.5" customHeight="1" x14ac:dyDescent="0.15">
      <c r="A94" s="27"/>
      <c r="B94" s="33" t="s">
        <v>4</v>
      </c>
      <c r="C94" s="29"/>
      <c r="D94" s="23"/>
      <c r="E94" s="23"/>
      <c r="F94" s="38"/>
      <c r="G94" s="29"/>
      <c r="H94" s="23"/>
      <c r="I94" s="29"/>
      <c r="J94" s="25"/>
      <c r="K94" s="25"/>
      <c r="L94" s="31"/>
      <c r="M94" s="25"/>
      <c r="N94" s="25"/>
      <c r="O94" s="25"/>
      <c r="P94" s="31"/>
      <c r="Q94" s="31"/>
      <c r="R94" s="31"/>
      <c r="S94" s="31"/>
      <c r="T94" s="31"/>
      <c r="U94" s="31"/>
      <c r="V94" s="32"/>
    </row>
    <row r="95" spans="1:22" ht="45.75" customHeight="1" x14ac:dyDescent="0.15">
      <c r="A95" s="27" t="s">
        <v>146</v>
      </c>
      <c r="B95" s="28" t="s">
        <v>147</v>
      </c>
      <c r="C95" s="29" t="s">
        <v>8</v>
      </c>
      <c r="D95" s="23">
        <f t="shared" si="11"/>
        <v>5359.7</v>
      </c>
      <c r="E95" s="23">
        <v>5359.7</v>
      </c>
      <c r="F95" s="23">
        <v>0</v>
      </c>
      <c r="G95" s="23">
        <f>H95</f>
        <v>5500</v>
      </c>
      <c r="H95" s="23">
        <v>5500</v>
      </c>
      <c r="I95" s="29">
        <v>0</v>
      </c>
      <c r="J95" s="25">
        <f t="shared" si="13"/>
        <v>5300</v>
      </c>
      <c r="K95" s="25">
        <v>5300</v>
      </c>
      <c r="L95" s="31"/>
      <c r="M95" s="25">
        <f t="shared" si="8"/>
        <v>-200</v>
      </c>
      <c r="N95" s="25">
        <f t="shared" si="9"/>
        <v>-200</v>
      </c>
      <c r="O95" s="25">
        <f t="shared" si="10"/>
        <v>0</v>
      </c>
      <c r="P95" s="25">
        <f>Q95</f>
        <v>5500</v>
      </c>
      <c r="Q95" s="25">
        <v>5500</v>
      </c>
      <c r="R95" s="31"/>
      <c r="S95" s="36">
        <f>T95</f>
        <v>6000</v>
      </c>
      <c r="T95" s="36">
        <v>6000</v>
      </c>
      <c r="U95" s="31"/>
      <c r="V95" s="32"/>
    </row>
    <row r="96" spans="1:22" ht="32.25" customHeight="1" x14ac:dyDescent="0.15">
      <c r="A96" s="27" t="s">
        <v>148</v>
      </c>
      <c r="B96" s="28" t="s">
        <v>149</v>
      </c>
      <c r="C96" s="29" t="s">
        <v>8</v>
      </c>
      <c r="D96" s="23">
        <f t="shared" si="11"/>
        <v>2122.4</v>
      </c>
      <c r="E96" s="23">
        <v>2122.4</v>
      </c>
      <c r="F96" s="23">
        <v>0</v>
      </c>
      <c r="G96" s="23">
        <f>H96</f>
        <v>1500</v>
      </c>
      <c r="H96" s="23">
        <v>1500</v>
      </c>
      <c r="I96" s="29">
        <v>0</v>
      </c>
      <c r="J96" s="25">
        <f t="shared" si="13"/>
        <v>1200</v>
      </c>
      <c r="K96" s="25">
        <v>1200</v>
      </c>
      <c r="L96" s="31"/>
      <c r="M96" s="25">
        <f t="shared" si="8"/>
        <v>-300</v>
      </c>
      <c r="N96" s="25">
        <f t="shared" si="9"/>
        <v>-300</v>
      </c>
      <c r="O96" s="25">
        <f t="shared" si="10"/>
        <v>0</v>
      </c>
      <c r="P96" s="25">
        <f>Q96</f>
        <v>1500</v>
      </c>
      <c r="Q96" s="25">
        <v>1500</v>
      </c>
      <c r="R96" s="31"/>
      <c r="S96" s="36">
        <f>T96</f>
        <v>1500</v>
      </c>
      <c r="T96" s="36">
        <v>1500</v>
      </c>
      <c r="U96" s="31"/>
      <c r="V96" s="32"/>
    </row>
    <row r="97" spans="1:22" s="19" customFormat="1" ht="24.75" customHeight="1" x14ac:dyDescent="0.15">
      <c r="A97" s="20" t="s">
        <v>150</v>
      </c>
      <c r="B97" s="21" t="s">
        <v>412</v>
      </c>
      <c r="C97" s="24" t="s">
        <v>151</v>
      </c>
      <c r="D97" s="23">
        <f t="shared" si="11"/>
        <v>30000</v>
      </c>
      <c r="E97" s="23">
        <f>E99</f>
        <v>30000</v>
      </c>
      <c r="F97" s="23">
        <v>0</v>
      </c>
      <c r="G97" s="23">
        <f>H97</f>
        <v>30000</v>
      </c>
      <c r="H97" s="23">
        <f>H99</f>
        <v>30000</v>
      </c>
      <c r="I97" s="24">
        <v>0</v>
      </c>
      <c r="J97" s="25">
        <f t="shared" si="13"/>
        <v>30000</v>
      </c>
      <c r="K97" s="25">
        <f>K99</f>
        <v>30000</v>
      </c>
      <c r="L97" s="25"/>
      <c r="M97" s="25">
        <f t="shared" si="8"/>
        <v>0</v>
      </c>
      <c r="N97" s="25">
        <f t="shared" si="9"/>
        <v>0</v>
      </c>
      <c r="O97" s="25">
        <f t="shared" si="10"/>
        <v>0</v>
      </c>
      <c r="P97" s="25">
        <f>Q97</f>
        <v>30000</v>
      </c>
      <c r="Q97" s="25">
        <f>Q99</f>
        <v>30000</v>
      </c>
      <c r="R97" s="25"/>
      <c r="S97" s="25">
        <f>T97</f>
        <v>30000</v>
      </c>
      <c r="T97" s="25">
        <f>T99</f>
        <v>30000</v>
      </c>
      <c r="U97" s="25"/>
      <c r="V97" s="26"/>
    </row>
    <row r="98" spans="1:22" ht="14.25" customHeight="1" x14ac:dyDescent="0.15">
      <c r="A98" s="27"/>
      <c r="B98" s="33" t="s">
        <v>4</v>
      </c>
      <c r="C98" s="29"/>
      <c r="D98" s="23"/>
      <c r="E98" s="23"/>
      <c r="F98" s="38"/>
      <c r="G98" s="29"/>
      <c r="H98" s="23"/>
      <c r="I98" s="29"/>
      <c r="J98" s="25"/>
      <c r="K98" s="25"/>
      <c r="L98" s="31"/>
      <c r="M98" s="25"/>
      <c r="N98" s="25"/>
      <c r="O98" s="25"/>
      <c r="P98" s="31"/>
      <c r="Q98" s="31"/>
      <c r="R98" s="31"/>
      <c r="S98" s="31"/>
      <c r="T98" s="31"/>
      <c r="U98" s="31"/>
      <c r="V98" s="32"/>
    </row>
    <row r="99" spans="1:22" ht="63" x14ac:dyDescent="0.15">
      <c r="A99" s="27" t="s">
        <v>152</v>
      </c>
      <c r="B99" s="28" t="s">
        <v>153</v>
      </c>
      <c r="C99" s="29" t="s">
        <v>8</v>
      </c>
      <c r="D99" s="23">
        <f t="shared" si="11"/>
        <v>30000</v>
      </c>
      <c r="E99" s="23">
        <v>30000</v>
      </c>
      <c r="F99" s="23">
        <v>0</v>
      </c>
      <c r="G99" s="23">
        <f>H99</f>
        <v>30000</v>
      </c>
      <c r="H99" s="23">
        <v>30000</v>
      </c>
      <c r="I99" s="29">
        <v>0</v>
      </c>
      <c r="J99" s="25">
        <f t="shared" si="13"/>
        <v>30000</v>
      </c>
      <c r="K99" s="25">
        <v>30000</v>
      </c>
      <c r="L99" s="31"/>
      <c r="M99" s="25">
        <f t="shared" si="8"/>
        <v>0</v>
      </c>
      <c r="N99" s="25">
        <f t="shared" si="9"/>
        <v>0</v>
      </c>
      <c r="O99" s="25">
        <f t="shared" si="10"/>
        <v>0</v>
      </c>
      <c r="P99" s="25">
        <f>Q99</f>
        <v>30000</v>
      </c>
      <c r="Q99" s="25">
        <v>30000</v>
      </c>
      <c r="R99" s="31"/>
      <c r="S99" s="36">
        <f>T99</f>
        <v>30000</v>
      </c>
      <c r="T99" s="36">
        <v>30000</v>
      </c>
      <c r="U99" s="31"/>
      <c r="V99" s="32"/>
    </row>
    <row r="100" spans="1:22" s="19" customFormat="1" ht="26.25" customHeight="1" x14ac:dyDescent="0.15">
      <c r="A100" s="20" t="s">
        <v>154</v>
      </c>
      <c r="B100" s="21" t="s">
        <v>413</v>
      </c>
      <c r="C100" s="24" t="s">
        <v>155</v>
      </c>
      <c r="D100" s="23">
        <f t="shared" si="11"/>
        <v>705112</v>
      </c>
      <c r="E100" s="23">
        <v>0</v>
      </c>
      <c r="F100" s="23">
        <f>F102+F103</f>
        <v>705112</v>
      </c>
      <c r="G100" s="24">
        <f>I100</f>
        <v>0</v>
      </c>
      <c r="H100" s="23"/>
      <c r="I100" s="24">
        <f>I102+I103</f>
        <v>0</v>
      </c>
      <c r="J100" s="25">
        <f>L100</f>
        <v>650000</v>
      </c>
      <c r="K100" s="25"/>
      <c r="L100" s="25">
        <f>L103</f>
        <v>650000</v>
      </c>
      <c r="M100" s="25">
        <f t="shared" si="8"/>
        <v>650000</v>
      </c>
      <c r="N100" s="25">
        <f t="shared" si="9"/>
        <v>0</v>
      </c>
      <c r="O100" s="25">
        <f t="shared" si="10"/>
        <v>650000</v>
      </c>
      <c r="P100" s="25">
        <f>R100</f>
        <v>300000</v>
      </c>
      <c r="Q100" s="25"/>
      <c r="R100" s="25">
        <f>R103</f>
        <v>300000</v>
      </c>
      <c r="S100" s="25">
        <f>U100</f>
        <v>350000</v>
      </c>
      <c r="T100" s="25"/>
      <c r="U100" s="25">
        <f>U103</f>
        <v>350000</v>
      </c>
      <c r="V100" s="26"/>
    </row>
    <row r="101" spans="1:22" ht="16.5" customHeight="1" x14ac:dyDescent="0.15">
      <c r="A101" s="27"/>
      <c r="B101" s="33" t="s">
        <v>4</v>
      </c>
      <c r="C101" s="29"/>
      <c r="D101" s="23"/>
      <c r="E101" s="23"/>
      <c r="F101" s="38"/>
      <c r="G101" s="24"/>
      <c r="H101" s="23"/>
      <c r="I101" s="29"/>
      <c r="J101" s="25"/>
      <c r="K101" s="25"/>
      <c r="L101" s="31"/>
      <c r="M101" s="25"/>
      <c r="N101" s="25"/>
      <c r="O101" s="25"/>
      <c r="P101" s="31"/>
      <c r="Q101" s="31"/>
      <c r="R101" s="31"/>
      <c r="S101" s="31"/>
      <c r="T101" s="31"/>
      <c r="U101" s="31"/>
      <c r="V101" s="32"/>
    </row>
    <row r="102" spans="1:22" ht="73.5" customHeight="1" x14ac:dyDescent="0.15">
      <c r="A102" s="27" t="s">
        <v>156</v>
      </c>
      <c r="B102" s="28" t="s">
        <v>157</v>
      </c>
      <c r="C102" s="29"/>
      <c r="D102" s="23">
        <f t="shared" si="11"/>
        <v>7920</v>
      </c>
      <c r="E102" s="23">
        <v>0</v>
      </c>
      <c r="F102" s="23">
        <v>7920</v>
      </c>
      <c r="G102" s="23">
        <f>I102</f>
        <v>0</v>
      </c>
      <c r="H102" s="23"/>
      <c r="I102" s="23">
        <v>0</v>
      </c>
      <c r="J102" s="25">
        <f t="shared" si="13"/>
        <v>0</v>
      </c>
      <c r="K102" s="31"/>
      <c r="L102" s="25">
        <v>0</v>
      </c>
      <c r="M102" s="25">
        <f t="shared" si="8"/>
        <v>0</v>
      </c>
      <c r="N102" s="25">
        <f t="shared" si="9"/>
        <v>0</v>
      </c>
      <c r="O102" s="25">
        <f t="shared" si="10"/>
        <v>0</v>
      </c>
      <c r="P102" s="25">
        <f>R102</f>
        <v>0</v>
      </c>
      <c r="Q102" s="25"/>
      <c r="R102" s="25">
        <v>0</v>
      </c>
      <c r="S102" s="36">
        <f>U102</f>
        <v>0</v>
      </c>
      <c r="T102" s="36"/>
      <c r="U102" s="36">
        <v>0</v>
      </c>
      <c r="V102" s="32"/>
    </row>
    <row r="103" spans="1:22" ht="73.5" customHeight="1" x14ac:dyDescent="0.15">
      <c r="A103" s="27">
        <v>1382</v>
      </c>
      <c r="B103" s="28" t="s">
        <v>398</v>
      </c>
      <c r="C103" s="29"/>
      <c r="D103" s="23">
        <f>E103+F103</f>
        <v>697192</v>
      </c>
      <c r="E103" s="23">
        <v>0</v>
      </c>
      <c r="F103" s="23">
        <v>697192</v>
      </c>
      <c r="G103" s="23">
        <f>I103</f>
        <v>0</v>
      </c>
      <c r="H103" s="23"/>
      <c r="I103" s="23">
        <v>0</v>
      </c>
      <c r="J103" s="25">
        <f>L103</f>
        <v>650000</v>
      </c>
      <c r="K103" s="36">
        <v>0</v>
      </c>
      <c r="L103" s="25">
        <v>650000</v>
      </c>
      <c r="M103" s="25">
        <f t="shared" si="8"/>
        <v>650000</v>
      </c>
      <c r="N103" s="25">
        <f t="shared" si="9"/>
        <v>0</v>
      </c>
      <c r="O103" s="25">
        <f t="shared" si="10"/>
        <v>650000</v>
      </c>
      <c r="P103" s="25">
        <f>R103</f>
        <v>300000</v>
      </c>
      <c r="Q103" s="25"/>
      <c r="R103" s="25">
        <v>300000</v>
      </c>
      <c r="S103" s="36">
        <f>U103</f>
        <v>350000</v>
      </c>
      <c r="T103" s="36"/>
      <c r="U103" s="36">
        <v>350000</v>
      </c>
      <c r="V103" s="32"/>
    </row>
    <row r="104" spans="1:22" s="19" customFormat="1" ht="28.5" customHeight="1" x14ac:dyDescent="0.15">
      <c r="A104" s="20" t="s">
        <v>158</v>
      </c>
      <c r="B104" s="21" t="s">
        <v>414</v>
      </c>
      <c r="C104" s="24" t="s">
        <v>159</v>
      </c>
      <c r="D104" s="23">
        <f>E104</f>
        <v>9989.7000000000007</v>
      </c>
      <c r="E104" s="23">
        <f>E108</f>
        <v>9989.7000000000007</v>
      </c>
      <c r="F104" s="23">
        <f>F107</f>
        <v>587441.9</v>
      </c>
      <c r="G104" s="23">
        <f>H104</f>
        <v>9000</v>
      </c>
      <c r="H104" s="23">
        <f>H108</f>
        <v>9000</v>
      </c>
      <c r="I104" s="24">
        <f>I107</f>
        <v>0</v>
      </c>
      <c r="J104" s="25">
        <f t="shared" si="13"/>
        <v>9500</v>
      </c>
      <c r="K104" s="25">
        <f>K108</f>
        <v>9500</v>
      </c>
      <c r="L104" s="25"/>
      <c r="M104" s="25">
        <f t="shared" si="8"/>
        <v>500</v>
      </c>
      <c r="N104" s="25">
        <f t="shared" si="9"/>
        <v>500</v>
      </c>
      <c r="O104" s="25">
        <f t="shared" si="10"/>
        <v>0</v>
      </c>
      <c r="P104" s="25">
        <f>Q104</f>
        <v>9500</v>
      </c>
      <c r="Q104" s="25">
        <f>Q108</f>
        <v>9500</v>
      </c>
      <c r="R104" s="25"/>
      <c r="S104" s="25">
        <f>T104</f>
        <v>9700</v>
      </c>
      <c r="T104" s="25">
        <f>T108</f>
        <v>9700</v>
      </c>
      <c r="U104" s="25"/>
      <c r="V104" s="26"/>
    </row>
    <row r="105" spans="1:22" ht="12.75" customHeight="1" x14ac:dyDescent="0.15">
      <c r="A105" s="27"/>
      <c r="B105" s="28" t="s">
        <v>4</v>
      </c>
      <c r="C105" s="29"/>
      <c r="D105" s="23"/>
      <c r="E105" s="23"/>
      <c r="F105" s="38"/>
      <c r="G105" s="29"/>
      <c r="H105" s="23"/>
      <c r="I105" s="29"/>
      <c r="J105" s="25"/>
      <c r="K105" s="31"/>
      <c r="L105" s="31"/>
      <c r="M105" s="25"/>
      <c r="N105" s="25"/>
      <c r="O105" s="25"/>
      <c r="P105" s="31"/>
      <c r="Q105" s="31"/>
      <c r="R105" s="31"/>
      <c r="S105" s="31"/>
      <c r="T105" s="31"/>
      <c r="U105" s="31"/>
      <c r="V105" s="32"/>
    </row>
    <row r="106" spans="1:22" ht="26.25" hidden="1" customHeight="1" x14ac:dyDescent="0.15">
      <c r="A106" s="27" t="s">
        <v>160</v>
      </c>
      <c r="B106" s="28" t="s">
        <v>161</v>
      </c>
      <c r="C106" s="29" t="s">
        <v>8</v>
      </c>
      <c r="D106" s="23">
        <f t="shared" si="11"/>
        <v>0</v>
      </c>
      <c r="E106" s="23"/>
      <c r="F106" s="38"/>
      <c r="G106" s="29"/>
      <c r="H106" s="23"/>
      <c r="I106" s="29"/>
      <c r="J106" s="25">
        <f t="shared" si="13"/>
        <v>0</v>
      </c>
      <c r="K106" s="31"/>
      <c r="L106" s="31"/>
      <c r="M106" s="25">
        <f t="shared" si="8"/>
        <v>0</v>
      </c>
      <c r="N106" s="25">
        <f t="shared" si="9"/>
        <v>0</v>
      </c>
      <c r="O106" s="25">
        <f t="shared" si="10"/>
        <v>0</v>
      </c>
      <c r="P106" s="31"/>
      <c r="Q106" s="31"/>
      <c r="R106" s="31"/>
      <c r="S106" s="31"/>
      <c r="T106" s="31"/>
      <c r="U106" s="31"/>
      <c r="V106" s="32"/>
    </row>
    <row r="107" spans="1:22" ht="22.5" customHeight="1" x14ac:dyDescent="0.15">
      <c r="A107" s="27" t="s">
        <v>162</v>
      </c>
      <c r="B107" s="33" t="s">
        <v>163</v>
      </c>
      <c r="C107" s="29" t="s">
        <v>8</v>
      </c>
      <c r="D107" s="23">
        <f t="shared" si="11"/>
        <v>587441.9</v>
      </c>
      <c r="E107" s="23">
        <v>0</v>
      </c>
      <c r="F107" s="23">
        <v>587441.9</v>
      </c>
      <c r="G107" s="24">
        <f>I107</f>
        <v>0</v>
      </c>
      <c r="H107" s="23"/>
      <c r="I107" s="24">
        <v>0</v>
      </c>
      <c r="J107" s="25">
        <f t="shared" si="13"/>
        <v>0</v>
      </c>
      <c r="K107" s="31"/>
      <c r="L107" s="31"/>
      <c r="M107" s="25">
        <f t="shared" si="8"/>
        <v>0</v>
      </c>
      <c r="N107" s="25">
        <f t="shared" si="9"/>
        <v>0</v>
      </c>
      <c r="O107" s="25">
        <f t="shared" si="10"/>
        <v>0</v>
      </c>
      <c r="P107" s="31"/>
      <c r="Q107" s="31"/>
      <c r="R107" s="31"/>
      <c r="S107" s="31"/>
      <c r="T107" s="31"/>
      <c r="U107" s="31"/>
      <c r="V107" s="32"/>
    </row>
    <row r="108" spans="1:22" ht="32.25" customHeight="1" thickBot="1" x14ac:dyDescent="0.2">
      <c r="A108" s="42" t="s">
        <v>164</v>
      </c>
      <c r="B108" s="43" t="s">
        <v>165</v>
      </c>
      <c r="C108" s="44" t="s">
        <v>8</v>
      </c>
      <c r="D108" s="45">
        <f t="shared" si="11"/>
        <v>9989.7000000000007</v>
      </c>
      <c r="E108" s="45">
        <v>9989.7000000000007</v>
      </c>
      <c r="F108" s="45">
        <v>0</v>
      </c>
      <c r="G108" s="45">
        <f>H108</f>
        <v>9000</v>
      </c>
      <c r="H108" s="45">
        <v>9000</v>
      </c>
      <c r="I108" s="44"/>
      <c r="J108" s="46">
        <f t="shared" si="13"/>
        <v>9500</v>
      </c>
      <c r="K108" s="46">
        <v>9500</v>
      </c>
      <c r="L108" s="47"/>
      <c r="M108" s="46">
        <f t="shared" si="8"/>
        <v>500</v>
      </c>
      <c r="N108" s="46">
        <f t="shared" si="9"/>
        <v>500</v>
      </c>
      <c r="O108" s="46">
        <f t="shared" si="10"/>
        <v>0</v>
      </c>
      <c r="P108" s="46">
        <f>Q108</f>
        <v>9500</v>
      </c>
      <c r="Q108" s="46">
        <v>9500</v>
      </c>
      <c r="R108" s="47"/>
      <c r="S108" s="48">
        <f>T108</f>
        <v>9700</v>
      </c>
      <c r="T108" s="48">
        <v>9700</v>
      </c>
      <c r="U108" s="47"/>
      <c r="V108" s="49"/>
    </row>
    <row r="109" spans="1:22" x14ac:dyDescent="0.15">
      <c r="J109" s="50"/>
    </row>
  </sheetData>
  <mergeCells count="29">
    <mergeCell ref="V40:V43"/>
    <mergeCell ref="V56:V58"/>
    <mergeCell ref="V20:V23"/>
    <mergeCell ref="V44:V55"/>
    <mergeCell ref="A3:U3"/>
    <mergeCell ref="K5:L5"/>
    <mergeCell ref="J5:J6"/>
    <mergeCell ref="P5:P6"/>
    <mergeCell ref="Q5:R5"/>
    <mergeCell ref="G5:G6"/>
    <mergeCell ref="D4:F4"/>
    <mergeCell ref="G4:I4"/>
    <mergeCell ref="B4:B6"/>
    <mergeCell ref="V12:V19"/>
    <mergeCell ref="M5:M6"/>
    <mergeCell ref="N5:O5"/>
    <mergeCell ref="T5:U5"/>
    <mergeCell ref="S5:S6"/>
    <mergeCell ref="V5:V6"/>
    <mergeCell ref="V69:V71"/>
    <mergeCell ref="A4:A6"/>
    <mergeCell ref="J4:L4"/>
    <mergeCell ref="P4:R4"/>
    <mergeCell ref="S4:U4"/>
    <mergeCell ref="H5:I5"/>
    <mergeCell ref="M4:O4"/>
    <mergeCell ref="E5:F5"/>
    <mergeCell ref="C4:C6"/>
    <mergeCell ref="D5:D6"/>
  </mergeCells>
  <pageMargins left="0.28999999999999998" right="0.2" top="0.25" bottom="0.2" header="0.2" footer="0.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zoomScale="120" zoomScaleNormal="120" workbookViewId="0">
      <selection activeCell="B4" sqref="B4:B6"/>
    </sheetView>
  </sheetViews>
  <sheetFormatPr defaultRowHeight="10.5" x14ac:dyDescent="0.15"/>
  <cols>
    <col min="1" max="1" width="7.5" style="3" customWidth="1"/>
    <col min="2" max="2" width="45" style="2" customWidth="1"/>
    <col min="3" max="3" width="6" style="3" customWidth="1"/>
    <col min="4" max="6" width="10.33203125" style="3" customWidth="1"/>
    <col min="7" max="7" width="9.33203125" style="3" customWidth="1"/>
    <col min="8" max="9" width="10.33203125" style="3" customWidth="1"/>
    <col min="10" max="10" width="11.6640625" style="7" customWidth="1"/>
    <col min="11" max="11" width="13.33203125" style="7" customWidth="1"/>
    <col min="12" max="16" width="12.33203125" style="7" customWidth="1"/>
    <col min="17" max="18" width="14.33203125" style="7" customWidth="1"/>
    <col min="19" max="19" width="13.1640625" style="7" customWidth="1"/>
    <col min="20" max="21" width="14.5" style="7" customWidth="1"/>
    <col min="22" max="22" width="23.5" style="8" customWidth="1"/>
    <col min="23" max="16384" width="9.33203125" style="8"/>
  </cols>
  <sheetData>
    <row r="1" spans="1:22" x14ac:dyDescent="0.15">
      <c r="V1" s="8" t="s">
        <v>520</v>
      </c>
    </row>
    <row r="2" spans="1:22" x14ac:dyDescent="0.15">
      <c r="V2" s="8" t="s">
        <v>522</v>
      </c>
    </row>
    <row r="3" spans="1:22" ht="27" customHeight="1" thickBot="1" x14ac:dyDescent="0.2">
      <c r="A3" s="234" t="s">
        <v>495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</row>
    <row r="4" spans="1:22" ht="21" customHeight="1" x14ac:dyDescent="0.15">
      <c r="A4" s="232" t="s">
        <v>0</v>
      </c>
      <c r="B4" s="230" t="s">
        <v>489</v>
      </c>
      <c r="C4" s="235" t="s">
        <v>284</v>
      </c>
      <c r="D4" s="219" t="s">
        <v>490</v>
      </c>
      <c r="E4" s="219"/>
      <c r="F4" s="219"/>
      <c r="G4" s="219" t="s">
        <v>492</v>
      </c>
      <c r="H4" s="219"/>
      <c r="I4" s="219"/>
      <c r="J4" s="219" t="s">
        <v>166</v>
      </c>
      <c r="K4" s="219"/>
      <c r="L4" s="219"/>
      <c r="M4" s="221" t="s">
        <v>493</v>
      </c>
      <c r="N4" s="221"/>
      <c r="O4" s="221"/>
      <c r="P4" s="219" t="s">
        <v>167</v>
      </c>
      <c r="Q4" s="219"/>
      <c r="R4" s="219"/>
      <c r="S4" s="219" t="s">
        <v>494</v>
      </c>
      <c r="T4" s="219"/>
      <c r="U4" s="219"/>
      <c r="V4" s="9" t="s">
        <v>396</v>
      </c>
    </row>
    <row r="5" spans="1:22" ht="18" customHeight="1" x14ac:dyDescent="0.15">
      <c r="A5" s="233"/>
      <c r="B5" s="231"/>
      <c r="C5" s="220"/>
      <c r="D5" s="220" t="s">
        <v>3</v>
      </c>
      <c r="E5" s="220" t="s">
        <v>4</v>
      </c>
      <c r="F5" s="220"/>
      <c r="G5" s="220" t="s">
        <v>3</v>
      </c>
      <c r="H5" s="220" t="s">
        <v>4</v>
      </c>
      <c r="I5" s="220"/>
      <c r="J5" s="220" t="s">
        <v>3</v>
      </c>
      <c r="K5" s="220" t="s">
        <v>4</v>
      </c>
      <c r="L5" s="220"/>
      <c r="M5" s="220" t="s">
        <v>3</v>
      </c>
      <c r="N5" s="220" t="s">
        <v>4</v>
      </c>
      <c r="O5" s="220"/>
      <c r="P5" s="220" t="s">
        <v>3</v>
      </c>
      <c r="Q5" s="220" t="s">
        <v>4</v>
      </c>
      <c r="R5" s="220"/>
      <c r="S5" s="220" t="s">
        <v>3</v>
      </c>
      <c r="T5" s="220" t="s">
        <v>4</v>
      </c>
      <c r="U5" s="220"/>
      <c r="V5" s="216" t="s">
        <v>397</v>
      </c>
    </row>
    <row r="6" spans="1:22" ht="35.25" customHeight="1" x14ac:dyDescent="0.15">
      <c r="A6" s="233"/>
      <c r="B6" s="231"/>
      <c r="C6" s="220"/>
      <c r="D6" s="220"/>
      <c r="E6" s="14" t="s">
        <v>5</v>
      </c>
      <c r="F6" s="14" t="s">
        <v>6</v>
      </c>
      <c r="G6" s="220"/>
      <c r="H6" s="14" t="s">
        <v>5</v>
      </c>
      <c r="I6" s="14" t="s">
        <v>6</v>
      </c>
      <c r="J6" s="220"/>
      <c r="K6" s="14" t="s">
        <v>5</v>
      </c>
      <c r="L6" s="14" t="s">
        <v>6</v>
      </c>
      <c r="M6" s="220"/>
      <c r="N6" s="14" t="s">
        <v>5</v>
      </c>
      <c r="O6" s="14" t="s">
        <v>6</v>
      </c>
      <c r="P6" s="220"/>
      <c r="Q6" s="14" t="s">
        <v>5</v>
      </c>
      <c r="R6" s="14" t="s">
        <v>6</v>
      </c>
      <c r="S6" s="220"/>
      <c r="T6" s="14" t="s">
        <v>5</v>
      </c>
      <c r="U6" s="14" t="s">
        <v>6</v>
      </c>
      <c r="V6" s="216"/>
    </row>
    <row r="7" spans="1:22" ht="13.5" customHeight="1" x14ac:dyDescent="0.15">
      <c r="A7" s="15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  <c r="L7" s="12">
        <v>12</v>
      </c>
      <c r="M7" s="12">
        <v>13</v>
      </c>
      <c r="N7" s="12">
        <v>14</v>
      </c>
      <c r="O7" s="12">
        <v>15</v>
      </c>
      <c r="P7" s="12">
        <v>16</v>
      </c>
      <c r="Q7" s="12">
        <v>17</v>
      </c>
      <c r="R7" s="12">
        <v>18</v>
      </c>
      <c r="S7" s="12">
        <v>19</v>
      </c>
      <c r="T7" s="12">
        <v>20</v>
      </c>
      <c r="U7" s="12">
        <v>21</v>
      </c>
      <c r="V7" s="18">
        <v>22</v>
      </c>
    </row>
    <row r="8" spans="1:22" s="19" customFormat="1" ht="21.75" customHeight="1" x14ac:dyDescent="0.15">
      <c r="A8" s="27" t="s">
        <v>356</v>
      </c>
      <c r="B8" s="51" t="s">
        <v>357</v>
      </c>
      <c r="C8" s="10" t="s">
        <v>8</v>
      </c>
      <c r="D8" s="10">
        <f>E8+F8</f>
        <v>-472128.5</v>
      </c>
      <c r="E8" s="10">
        <f>E10</f>
        <v>-358451.4</v>
      </c>
      <c r="F8" s="10">
        <f>F10</f>
        <v>-113677.1</v>
      </c>
      <c r="G8" s="11">
        <f>H8+I8</f>
        <v>1727355.1</v>
      </c>
      <c r="H8" s="11">
        <f>H10</f>
        <v>390288.8</v>
      </c>
      <c r="I8" s="11">
        <f>I10</f>
        <v>1337066.3</v>
      </c>
      <c r="J8" s="35">
        <f>K8+L8</f>
        <v>1601471.6</v>
      </c>
      <c r="K8" s="35">
        <f>K10</f>
        <v>311000</v>
      </c>
      <c r="L8" s="35">
        <f>L10</f>
        <v>1290471.6000000001</v>
      </c>
      <c r="M8" s="35">
        <f>J8-G8</f>
        <v>-125883.5</v>
      </c>
      <c r="N8" s="35">
        <f>K8-H8</f>
        <v>-79288.799999999988</v>
      </c>
      <c r="O8" s="35">
        <f>L8-I8</f>
        <v>-46594.699999999953</v>
      </c>
      <c r="P8" s="35">
        <f>Q8+R8</f>
        <v>978130</v>
      </c>
      <c r="Q8" s="35">
        <f>Q10</f>
        <v>158000</v>
      </c>
      <c r="R8" s="35">
        <v>820130</v>
      </c>
      <c r="S8" s="35">
        <f>T8+U8</f>
        <v>1444501</v>
      </c>
      <c r="T8" s="35">
        <v>379250</v>
      </c>
      <c r="U8" s="35">
        <f>U10</f>
        <v>1065251</v>
      </c>
      <c r="V8" s="26" t="s">
        <v>486</v>
      </c>
    </row>
    <row r="9" spans="1:22" ht="12.75" customHeight="1" x14ac:dyDescent="0.15">
      <c r="A9" s="52"/>
      <c r="B9" s="28" t="s">
        <v>4</v>
      </c>
      <c r="C9" s="29"/>
      <c r="D9" s="29"/>
      <c r="E9" s="29"/>
      <c r="F9" s="29"/>
      <c r="G9" s="30"/>
      <c r="H9" s="30"/>
      <c r="I9" s="30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2"/>
    </row>
    <row r="10" spans="1:22" s="19" customFormat="1" ht="21.75" customHeight="1" x14ac:dyDescent="0.15">
      <c r="A10" s="27" t="s">
        <v>358</v>
      </c>
      <c r="B10" s="51" t="s">
        <v>359</v>
      </c>
      <c r="C10" s="10" t="s">
        <v>8</v>
      </c>
      <c r="D10" s="10">
        <v>-511027</v>
      </c>
      <c r="E10" s="10">
        <f>E12</f>
        <v>-358451.4</v>
      </c>
      <c r="F10" s="10">
        <f>F12</f>
        <v>-113677.1</v>
      </c>
      <c r="G10" s="11">
        <f>H10+I10</f>
        <v>1727355.1</v>
      </c>
      <c r="H10" s="11">
        <f>H12</f>
        <v>390288.8</v>
      </c>
      <c r="I10" s="11">
        <f>I12</f>
        <v>1337066.3</v>
      </c>
      <c r="J10" s="35">
        <f>K10+L10</f>
        <v>1601471.6</v>
      </c>
      <c r="K10" s="35">
        <f>K18</f>
        <v>311000</v>
      </c>
      <c r="L10" s="35">
        <f>L21</f>
        <v>1290471.6000000001</v>
      </c>
      <c r="M10" s="35">
        <v>1257380</v>
      </c>
      <c r="N10" s="35">
        <v>490320</v>
      </c>
      <c r="O10" s="35">
        <v>767060</v>
      </c>
      <c r="P10" s="35">
        <f>Q10+R10</f>
        <v>978130</v>
      </c>
      <c r="Q10" s="35">
        <f>Q18</f>
        <v>158000</v>
      </c>
      <c r="R10" s="35">
        <f>R8</f>
        <v>820130</v>
      </c>
      <c r="S10" s="35">
        <f>T10+U10</f>
        <v>1444501</v>
      </c>
      <c r="T10" s="35">
        <f>T8</f>
        <v>379250</v>
      </c>
      <c r="U10" s="35">
        <f>U21</f>
        <v>1065251</v>
      </c>
      <c r="V10" s="26"/>
    </row>
    <row r="11" spans="1:22" ht="12.75" customHeight="1" x14ac:dyDescent="0.15">
      <c r="A11" s="52"/>
      <c r="B11" s="28" t="s">
        <v>4</v>
      </c>
      <c r="C11" s="29"/>
      <c r="D11" s="29"/>
      <c r="E11" s="29"/>
      <c r="F11" s="29"/>
      <c r="G11" s="30"/>
      <c r="H11" s="30"/>
      <c r="I11" s="30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2"/>
    </row>
    <row r="12" spans="1:22" s="19" customFormat="1" ht="21.75" customHeight="1" x14ac:dyDescent="0.15">
      <c r="A12" s="27" t="s">
        <v>360</v>
      </c>
      <c r="B12" s="51" t="s">
        <v>361</v>
      </c>
      <c r="C12" s="10" t="s">
        <v>8</v>
      </c>
      <c r="D12" s="10">
        <f>E12+F12</f>
        <v>-472128.5</v>
      </c>
      <c r="E12" s="10">
        <v>-358451.4</v>
      </c>
      <c r="F12" s="10">
        <v>-113677.1</v>
      </c>
      <c r="G12" s="11">
        <f>H12+I12</f>
        <v>1727355.1</v>
      </c>
      <c r="H12" s="11">
        <f>H14</f>
        <v>390288.8</v>
      </c>
      <c r="I12" s="11">
        <f>I14</f>
        <v>1337066.3</v>
      </c>
      <c r="J12" s="35">
        <f>K12+L12</f>
        <v>311000</v>
      </c>
      <c r="K12" s="35">
        <f>K14</f>
        <v>311000</v>
      </c>
      <c r="L12" s="35">
        <f>L14</f>
        <v>0</v>
      </c>
      <c r="M12" s="35">
        <v>1257380</v>
      </c>
      <c r="N12" s="35">
        <v>490320</v>
      </c>
      <c r="O12" s="35">
        <v>767060</v>
      </c>
      <c r="P12" s="35">
        <f>Q12+R12</f>
        <v>978130</v>
      </c>
      <c r="Q12" s="35">
        <f>Q10</f>
        <v>158000</v>
      </c>
      <c r="R12" s="35">
        <f>R10</f>
        <v>820130</v>
      </c>
      <c r="S12" s="35">
        <f>T12+U12</f>
        <v>1444501</v>
      </c>
      <c r="T12" s="35">
        <f>T10</f>
        <v>379250</v>
      </c>
      <c r="U12" s="35">
        <f>U10</f>
        <v>1065251</v>
      </c>
      <c r="V12" s="26"/>
    </row>
    <row r="13" spans="1:22" ht="12.75" customHeight="1" x14ac:dyDescent="0.15">
      <c r="A13" s="52"/>
      <c r="B13" s="28" t="s">
        <v>4</v>
      </c>
      <c r="C13" s="29"/>
      <c r="D13" s="29"/>
      <c r="E13" s="29"/>
      <c r="F13" s="29"/>
      <c r="G13" s="30"/>
      <c r="H13" s="30"/>
      <c r="I13" s="30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2"/>
    </row>
    <row r="14" spans="1:22" s="19" customFormat="1" ht="28.5" customHeight="1" x14ac:dyDescent="0.15">
      <c r="A14" s="27" t="s">
        <v>362</v>
      </c>
      <c r="B14" s="51" t="s">
        <v>363</v>
      </c>
      <c r="C14" s="10" t="s">
        <v>8</v>
      </c>
      <c r="D14" s="10">
        <f>E14+F14</f>
        <v>1393971.5999999999</v>
      </c>
      <c r="E14" s="10">
        <v>31837.4</v>
      </c>
      <c r="F14" s="10">
        <f>F19</f>
        <v>1362134.2</v>
      </c>
      <c r="G14" s="11">
        <f>H14+I14</f>
        <v>1727355.1</v>
      </c>
      <c r="H14" s="11">
        <f>H15</f>
        <v>390288.8</v>
      </c>
      <c r="I14" s="11">
        <f>I21</f>
        <v>1337066.3</v>
      </c>
      <c r="J14" s="35">
        <f>K14+L14</f>
        <v>311000</v>
      </c>
      <c r="K14" s="35">
        <f>K15</f>
        <v>311000</v>
      </c>
      <c r="L14" s="35">
        <f>L409</f>
        <v>0</v>
      </c>
      <c r="M14" s="35">
        <v>1257380</v>
      </c>
      <c r="N14" s="35">
        <v>490320</v>
      </c>
      <c r="O14" s="35">
        <v>767060</v>
      </c>
      <c r="P14" s="35">
        <f>Q14+R14</f>
        <v>978130</v>
      </c>
      <c r="Q14" s="35">
        <f>Q12</f>
        <v>158000</v>
      </c>
      <c r="R14" s="35">
        <f>R21</f>
        <v>820130</v>
      </c>
      <c r="S14" s="35">
        <f>T14+U14</f>
        <v>1444501</v>
      </c>
      <c r="T14" s="35">
        <f>T12</f>
        <v>379250</v>
      </c>
      <c r="U14" s="35">
        <f>U12</f>
        <v>1065251</v>
      </c>
      <c r="V14" s="26"/>
    </row>
    <row r="15" spans="1:22" ht="24.75" customHeight="1" x14ac:dyDescent="0.15">
      <c r="A15" s="52" t="s">
        <v>364</v>
      </c>
      <c r="B15" s="28" t="s">
        <v>365</v>
      </c>
      <c r="C15" s="29" t="s">
        <v>366</v>
      </c>
      <c r="D15" s="10">
        <f>E15</f>
        <v>575152.1</v>
      </c>
      <c r="E15" s="10">
        <f>E17+E18</f>
        <v>575152.1</v>
      </c>
      <c r="F15" s="11">
        <v>0</v>
      </c>
      <c r="G15" s="11">
        <f>H15</f>
        <v>390288.8</v>
      </c>
      <c r="H15" s="11">
        <f>H17+H18</f>
        <v>390288.8</v>
      </c>
      <c r="I15" s="11">
        <v>0</v>
      </c>
      <c r="J15" s="35">
        <f>K15</f>
        <v>311000</v>
      </c>
      <c r="K15" s="35">
        <f>K18</f>
        <v>311000</v>
      </c>
      <c r="L15" s="35"/>
      <c r="M15" s="35">
        <f>N15</f>
        <v>490320</v>
      </c>
      <c r="N15" s="35">
        <v>490320</v>
      </c>
      <c r="O15" s="35"/>
      <c r="P15" s="35">
        <f>Q15</f>
        <v>158000</v>
      </c>
      <c r="Q15" s="35">
        <f>Q14</f>
        <v>158000</v>
      </c>
      <c r="R15" s="35"/>
      <c r="S15" s="35">
        <f>T15</f>
        <v>379250</v>
      </c>
      <c r="T15" s="35">
        <f>T14</f>
        <v>379250</v>
      </c>
      <c r="U15" s="35"/>
      <c r="V15" s="32"/>
    </row>
    <row r="16" spans="1:22" s="19" customFormat="1" ht="18.75" customHeight="1" x14ac:dyDescent="0.15">
      <c r="A16" s="27"/>
      <c r="B16" s="33" t="s">
        <v>179</v>
      </c>
      <c r="C16" s="10"/>
      <c r="D16" s="10"/>
      <c r="E16" s="33"/>
      <c r="F16" s="11"/>
      <c r="G16" s="11"/>
      <c r="H16" s="11"/>
      <c r="I16" s="11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26"/>
    </row>
    <row r="17" spans="1:22" s="19" customFormat="1" ht="48.75" customHeight="1" x14ac:dyDescent="0.15">
      <c r="A17" s="27" t="s">
        <v>367</v>
      </c>
      <c r="B17" s="53" t="s">
        <v>368</v>
      </c>
      <c r="C17" s="10" t="s">
        <v>8</v>
      </c>
      <c r="D17" s="10">
        <f>E17</f>
        <v>31837.4</v>
      </c>
      <c r="E17" s="10">
        <v>31837.4</v>
      </c>
      <c r="F17" s="11">
        <v>0</v>
      </c>
      <c r="G17" s="11">
        <f>H17</f>
        <v>6000</v>
      </c>
      <c r="H17" s="11">
        <v>6000</v>
      </c>
      <c r="I17" s="11">
        <v>0</v>
      </c>
      <c r="J17" s="35"/>
      <c r="K17" s="35"/>
      <c r="L17" s="35">
        <v>1601471.5599999996</v>
      </c>
      <c r="M17" s="35"/>
      <c r="N17" s="35"/>
      <c r="O17" s="35"/>
      <c r="P17" s="35"/>
      <c r="Q17" s="35"/>
      <c r="R17" s="35"/>
      <c r="S17" s="35"/>
      <c r="T17" s="35"/>
      <c r="U17" s="35"/>
      <c r="V17" s="26"/>
    </row>
    <row r="18" spans="1:22" s="19" customFormat="1" ht="24.75" customHeight="1" x14ac:dyDescent="0.15">
      <c r="A18" s="27" t="s">
        <v>369</v>
      </c>
      <c r="B18" s="53" t="s">
        <v>370</v>
      </c>
      <c r="C18" s="10" t="s">
        <v>8</v>
      </c>
      <c r="D18" s="10">
        <f>E18</f>
        <v>543314.69999999995</v>
      </c>
      <c r="E18" s="10">
        <v>543314.69999999995</v>
      </c>
      <c r="F18" s="11">
        <v>0</v>
      </c>
      <c r="G18" s="11">
        <f>H18</f>
        <v>384288.8</v>
      </c>
      <c r="H18" s="11">
        <v>384288.8</v>
      </c>
      <c r="I18" s="11">
        <v>0</v>
      </c>
      <c r="J18" s="35">
        <f>K18</f>
        <v>311000</v>
      </c>
      <c r="K18" s="35">
        <v>311000</v>
      </c>
      <c r="L18" s="35"/>
      <c r="M18" s="35">
        <f>N18</f>
        <v>490320</v>
      </c>
      <c r="N18" s="35">
        <v>490320</v>
      </c>
      <c r="O18" s="35"/>
      <c r="P18" s="35">
        <f>Q18</f>
        <v>158000</v>
      </c>
      <c r="Q18" s="35">
        <v>158000</v>
      </c>
      <c r="R18" s="35"/>
      <c r="S18" s="35">
        <f>S15</f>
        <v>379250</v>
      </c>
      <c r="T18" s="35">
        <f>T15</f>
        <v>379250</v>
      </c>
      <c r="U18" s="35"/>
      <c r="V18" s="26"/>
    </row>
    <row r="19" spans="1:22" s="19" customFormat="1" ht="23.25" customHeight="1" x14ac:dyDescent="0.15">
      <c r="A19" s="27" t="s">
        <v>371</v>
      </c>
      <c r="B19" s="33" t="s">
        <v>372</v>
      </c>
      <c r="C19" s="10" t="s">
        <v>373</v>
      </c>
      <c r="D19" s="10">
        <f>F19</f>
        <v>1362134.2</v>
      </c>
      <c r="E19" s="10"/>
      <c r="F19" s="10">
        <f>F21+F22</f>
        <v>1362134.2</v>
      </c>
      <c r="G19" s="11">
        <f>I19</f>
        <v>1721355.1</v>
      </c>
      <c r="H19" s="11">
        <v>0</v>
      </c>
      <c r="I19" s="11">
        <f>I21+I22</f>
        <v>1721355.1</v>
      </c>
      <c r="J19" s="35">
        <f>L19</f>
        <v>1290471.6000000001</v>
      </c>
      <c r="K19" s="35"/>
      <c r="L19" s="35">
        <f>L21</f>
        <v>1290471.6000000001</v>
      </c>
      <c r="M19" s="35">
        <f>O19</f>
        <v>1257380</v>
      </c>
      <c r="N19" s="35"/>
      <c r="O19" s="35">
        <f>O21+O22</f>
        <v>1257380</v>
      </c>
      <c r="P19" s="35">
        <f>R19</f>
        <v>978130</v>
      </c>
      <c r="Q19" s="35"/>
      <c r="R19" s="35">
        <f>R21+R22</f>
        <v>978130</v>
      </c>
      <c r="S19" s="35">
        <f>U19</f>
        <v>1354530</v>
      </c>
      <c r="T19" s="35"/>
      <c r="U19" s="35">
        <v>1354530</v>
      </c>
      <c r="V19" s="26"/>
    </row>
    <row r="20" spans="1:22" s="19" customFormat="1" ht="17.25" customHeight="1" x14ac:dyDescent="0.15">
      <c r="A20" s="27"/>
      <c r="B20" s="33" t="s">
        <v>179</v>
      </c>
      <c r="C20" s="10"/>
      <c r="D20" s="10"/>
      <c r="E20" s="33"/>
      <c r="F20" s="10"/>
      <c r="G20" s="11"/>
      <c r="H20" s="11"/>
      <c r="I20" s="11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26"/>
    </row>
    <row r="21" spans="1:22" s="19" customFormat="1" ht="33" customHeight="1" x14ac:dyDescent="0.15">
      <c r="A21" s="27" t="s">
        <v>374</v>
      </c>
      <c r="B21" s="53" t="s">
        <v>375</v>
      </c>
      <c r="C21" s="10" t="s">
        <v>8</v>
      </c>
      <c r="D21" s="10">
        <f>F21</f>
        <v>818819.5</v>
      </c>
      <c r="E21" s="33"/>
      <c r="F21" s="10">
        <v>818819.5</v>
      </c>
      <c r="G21" s="11">
        <f>I21</f>
        <v>1337066.3</v>
      </c>
      <c r="H21" s="11">
        <v>0</v>
      </c>
      <c r="I21" s="11">
        <v>1337066.3</v>
      </c>
      <c r="J21" s="35">
        <f>L21</f>
        <v>1290471.6000000001</v>
      </c>
      <c r="K21" s="35"/>
      <c r="L21" s="35">
        <v>1290471.6000000001</v>
      </c>
      <c r="M21" s="35">
        <f>O21</f>
        <v>767060</v>
      </c>
      <c r="N21" s="35"/>
      <c r="O21" s="35">
        <v>767060</v>
      </c>
      <c r="P21" s="35">
        <f>R21</f>
        <v>820130</v>
      </c>
      <c r="Q21" s="35"/>
      <c r="R21" s="35">
        <v>820130</v>
      </c>
      <c r="S21" s="35">
        <f>U21</f>
        <v>1065251</v>
      </c>
      <c r="T21" s="35"/>
      <c r="U21" s="35">
        <v>1065251</v>
      </c>
      <c r="V21" s="26"/>
    </row>
    <row r="22" spans="1:22" s="19" customFormat="1" ht="41.25" customHeight="1" thickBot="1" x14ac:dyDescent="0.2">
      <c r="A22" s="42" t="s">
        <v>376</v>
      </c>
      <c r="B22" s="54" t="s">
        <v>377</v>
      </c>
      <c r="C22" s="55" t="s">
        <v>8</v>
      </c>
      <c r="D22" s="55">
        <f>F22</f>
        <v>543314.69999999995</v>
      </c>
      <c r="E22" s="43"/>
      <c r="F22" s="55">
        <v>543314.69999999995</v>
      </c>
      <c r="G22" s="56">
        <f>I22</f>
        <v>384288.8</v>
      </c>
      <c r="H22" s="56">
        <v>0</v>
      </c>
      <c r="I22" s="56">
        <v>384288.8</v>
      </c>
      <c r="J22" s="57">
        <f>L22</f>
        <v>311000</v>
      </c>
      <c r="K22" s="57"/>
      <c r="L22" s="57">
        <v>311000</v>
      </c>
      <c r="M22" s="57">
        <f>O22</f>
        <v>490320</v>
      </c>
      <c r="N22" s="57"/>
      <c r="O22" s="57">
        <v>490320</v>
      </c>
      <c r="P22" s="57">
        <f>R22</f>
        <v>158000</v>
      </c>
      <c r="Q22" s="57"/>
      <c r="R22" s="57">
        <v>158000</v>
      </c>
      <c r="S22" s="57">
        <f>U22</f>
        <v>379250</v>
      </c>
      <c r="T22" s="57"/>
      <c r="U22" s="57">
        <f>T8</f>
        <v>379250</v>
      </c>
      <c r="V22" s="58"/>
    </row>
    <row r="23" spans="1:22" s="19" customFormat="1" ht="17.25" customHeight="1" x14ac:dyDescent="0.15">
      <c r="A23" s="1"/>
      <c r="B23" s="59"/>
      <c r="C23" s="1"/>
      <c r="D23" s="1"/>
      <c r="E23" s="1"/>
      <c r="F23" s="1"/>
      <c r="G23" s="1"/>
      <c r="H23" s="1"/>
      <c r="I23" s="1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</row>
    <row r="24" spans="1:22" s="19" customFormat="1" ht="17.25" customHeight="1" x14ac:dyDescent="0.15">
      <c r="A24" s="1"/>
      <c r="B24" s="59"/>
      <c r="C24" s="1"/>
      <c r="D24" s="1"/>
      <c r="E24" s="1"/>
      <c r="F24" s="1"/>
      <c r="G24" s="1"/>
      <c r="H24" s="1"/>
      <c r="I24" s="1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</row>
    <row r="25" spans="1:22" s="19" customFormat="1" ht="17.25" customHeight="1" x14ac:dyDescent="0.15">
      <c r="A25" s="1"/>
      <c r="B25" s="59"/>
      <c r="C25" s="1"/>
      <c r="D25" s="1"/>
      <c r="E25" s="1"/>
      <c r="F25" s="1"/>
      <c r="G25" s="1"/>
      <c r="H25" s="1"/>
      <c r="I25" s="1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</row>
    <row r="26" spans="1:22" s="19" customFormat="1" ht="17.25" customHeight="1" x14ac:dyDescent="0.15">
      <c r="A26" s="1"/>
      <c r="B26" s="59"/>
      <c r="C26" s="1"/>
      <c r="D26" s="1"/>
      <c r="E26" s="1"/>
      <c r="F26" s="1"/>
      <c r="G26" s="1"/>
      <c r="H26" s="1"/>
      <c r="I26" s="1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</row>
    <row r="27" spans="1:22" s="19" customFormat="1" ht="17.25" customHeight="1" x14ac:dyDescent="0.15">
      <c r="A27" s="1"/>
      <c r="B27" s="59"/>
      <c r="C27" s="1"/>
      <c r="D27" s="1"/>
      <c r="E27" s="1"/>
      <c r="F27" s="1"/>
      <c r="G27" s="1"/>
      <c r="H27" s="1"/>
      <c r="I27" s="1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</row>
    <row r="28" spans="1:22" s="19" customFormat="1" ht="17.25" customHeight="1" x14ac:dyDescent="0.15">
      <c r="A28" s="1"/>
      <c r="B28" s="59"/>
      <c r="C28" s="1"/>
      <c r="D28" s="1"/>
      <c r="E28" s="1"/>
      <c r="F28" s="1"/>
      <c r="G28" s="1"/>
      <c r="H28" s="1"/>
      <c r="I28" s="1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</row>
    <row r="29" spans="1:22" s="19" customFormat="1" ht="21" customHeight="1" x14ac:dyDescent="0.15">
      <c r="A29" s="1"/>
      <c r="B29" s="59"/>
      <c r="C29" s="1"/>
      <c r="D29" s="1"/>
      <c r="E29" s="1"/>
      <c r="F29" s="1"/>
      <c r="G29" s="1"/>
      <c r="H29" s="1"/>
      <c r="I29" s="1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</row>
    <row r="30" spans="1:22" s="19" customFormat="1" ht="16.5" customHeight="1" x14ac:dyDescent="0.15">
      <c r="A30" s="1"/>
      <c r="B30" s="59"/>
      <c r="C30" s="1"/>
      <c r="D30" s="1"/>
      <c r="E30" s="1"/>
      <c r="F30" s="1"/>
      <c r="G30" s="1"/>
      <c r="H30" s="1"/>
      <c r="I30" s="1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</row>
    <row r="31" spans="1:22" s="19" customFormat="1" ht="16.5" customHeight="1" x14ac:dyDescent="0.15">
      <c r="A31" s="1"/>
      <c r="B31" s="59"/>
      <c r="C31" s="1"/>
      <c r="D31" s="1"/>
      <c r="E31" s="1"/>
      <c r="F31" s="1"/>
      <c r="G31" s="1"/>
      <c r="H31" s="1"/>
      <c r="I31" s="1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</row>
    <row r="32" spans="1:22" s="19" customFormat="1" ht="16.5" customHeight="1" x14ac:dyDescent="0.15">
      <c r="A32" s="1"/>
      <c r="B32" s="59"/>
      <c r="C32" s="1"/>
      <c r="D32" s="1"/>
      <c r="E32" s="1"/>
      <c r="F32" s="1"/>
      <c r="G32" s="1"/>
      <c r="H32" s="1"/>
      <c r="I32" s="1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</row>
    <row r="33" spans="1:21" s="19" customFormat="1" ht="16.5" customHeight="1" x14ac:dyDescent="0.15">
      <c r="A33" s="1"/>
      <c r="B33" s="59"/>
      <c r="C33" s="1"/>
      <c r="D33" s="1"/>
      <c r="E33" s="1"/>
      <c r="F33" s="1"/>
      <c r="G33" s="1"/>
      <c r="H33" s="1"/>
      <c r="I33" s="1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</row>
    <row r="34" spans="1:21" s="19" customFormat="1" ht="16.5" customHeight="1" x14ac:dyDescent="0.15">
      <c r="A34" s="1"/>
      <c r="B34" s="59"/>
      <c r="C34" s="1"/>
      <c r="D34" s="1"/>
      <c r="E34" s="1"/>
      <c r="F34" s="1"/>
      <c r="G34" s="1"/>
      <c r="H34" s="1"/>
      <c r="I34" s="1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</row>
    <row r="35" spans="1:21" s="19" customFormat="1" ht="16.5" customHeight="1" x14ac:dyDescent="0.15">
      <c r="A35" s="1"/>
      <c r="B35" s="59"/>
      <c r="C35" s="1"/>
      <c r="D35" s="1"/>
      <c r="E35" s="1"/>
      <c r="F35" s="1"/>
      <c r="G35" s="1"/>
      <c r="H35" s="1"/>
      <c r="I35" s="1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</row>
  </sheetData>
  <mergeCells count="23">
    <mergeCell ref="B4:B6"/>
    <mergeCell ref="A4:A6"/>
    <mergeCell ref="A3:U3"/>
    <mergeCell ref="J4:L4"/>
    <mergeCell ref="P4:R4"/>
    <mergeCell ref="S4:U4"/>
    <mergeCell ref="J5:J6"/>
    <mergeCell ref="K5:L5"/>
    <mergeCell ref="P5:P6"/>
    <mergeCell ref="C4:C6"/>
    <mergeCell ref="D4:F4"/>
    <mergeCell ref="G4:I4"/>
    <mergeCell ref="D5:D6"/>
    <mergeCell ref="E5:F5"/>
    <mergeCell ref="G5:G6"/>
    <mergeCell ref="H5:I5"/>
    <mergeCell ref="V5:V6"/>
    <mergeCell ref="Q5:R5"/>
    <mergeCell ref="S5:S6"/>
    <mergeCell ref="T5:U5"/>
    <mergeCell ref="M4:O4"/>
    <mergeCell ref="M5:M6"/>
    <mergeCell ref="N5:O5"/>
  </mergeCells>
  <pageMargins left="0.2" right="0.2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37"/>
  <sheetViews>
    <sheetView zoomScale="115" zoomScaleNormal="115" workbookViewId="0">
      <selection activeCell="F11" sqref="F11"/>
    </sheetView>
  </sheetViews>
  <sheetFormatPr defaultRowHeight="10.5" x14ac:dyDescent="0.15"/>
  <cols>
    <col min="1" max="1" width="7" style="3" customWidth="1"/>
    <col min="2" max="2" width="4.5" style="3" customWidth="1"/>
    <col min="3" max="3" width="4.6640625" style="3" customWidth="1"/>
    <col min="4" max="4" width="4.5" style="61" customWidth="1"/>
    <col min="5" max="5" width="50" style="62" customWidth="1"/>
    <col min="6" max="6" width="6.83203125" style="63" customWidth="1"/>
    <col min="7" max="7" width="13.5" style="61" customWidth="1"/>
    <col min="8" max="8" width="12.83203125" style="61" customWidth="1"/>
    <col min="9" max="9" width="13.6640625" style="61" customWidth="1"/>
    <col min="10" max="10" width="13.33203125" style="61" customWidth="1"/>
    <col min="11" max="11" width="12.83203125" style="61" customWidth="1"/>
    <col min="12" max="12" width="12.1640625" style="61" customWidth="1"/>
    <col min="13" max="13" width="15.1640625" style="7" customWidth="1"/>
    <col min="14" max="14" width="13.5" style="7" customWidth="1"/>
    <col min="15" max="15" width="13.6640625" style="7" customWidth="1"/>
    <col min="16" max="16" width="13.5" style="7" customWidth="1"/>
    <col min="17" max="17" width="14.5" style="7" customWidth="1"/>
    <col min="18" max="18" width="14.83203125" style="7" customWidth="1"/>
    <col min="19" max="19" width="14.1640625" style="7" customWidth="1"/>
    <col min="20" max="20" width="13.6640625" style="7" customWidth="1"/>
    <col min="21" max="21" width="13.5" style="7" customWidth="1"/>
    <col min="22" max="22" width="13.1640625" style="7" customWidth="1"/>
    <col min="23" max="23" width="12.83203125" style="7" customWidth="1"/>
    <col min="24" max="24" width="14.33203125" style="7" customWidth="1"/>
    <col min="25" max="25" width="30.1640625" style="8" customWidth="1"/>
    <col min="26" max="26" width="14.1640625" style="8" customWidth="1"/>
    <col min="27" max="27" width="11.33203125" style="8" customWidth="1"/>
    <col min="28" max="16384" width="9.33203125" style="8"/>
  </cols>
  <sheetData>
    <row r="1" spans="1:28" x14ac:dyDescent="0.15">
      <c r="Y1" s="8" t="s">
        <v>520</v>
      </c>
    </row>
    <row r="2" spans="1:28" x14ac:dyDescent="0.15">
      <c r="Y2" s="8" t="s">
        <v>523</v>
      </c>
    </row>
    <row r="3" spans="1:28" ht="24" customHeight="1" thickBot="1" x14ac:dyDescent="0.2">
      <c r="A3" s="252" t="s">
        <v>496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</row>
    <row r="4" spans="1:28" ht="22.5" customHeight="1" x14ac:dyDescent="0.15">
      <c r="A4" s="254" t="s">
        <v>0</v>
      </c>
      <c r="B4" s="256" t="s">
        <v>168</v>
      </c>
      <c r="C4" s="256" t="s">
        <v>169</v>
      </c>
      <c r="D4" s="256" t="s">
        <v>170</v>
      </c>
      <c r="E4" s="221" t="s">
        <v>378</v>
      </c>
      <c r="F4" s="250" t="s">
        <v>2</v>
      </c>
      <c r="G4" s="219" t="s">
        <v>490</v>
      </c>
      <c r="H4" s="219"/>
      <c r="I4" s="219"/>
      <c r="J4" s="219" t="s">
        <v>492</v>
      </c>
      <c r="K4" s="219"/>
      <c r="L4" s="219"/>
      <c r="M4" s="219" t="s">
        <v>166</v>
      </c>
      <c r="N4" s="219"/>
      <c r="O4" s="219"/>
      <c r="P4" s="221" t="s">
        <v>493</v>
      </c>
      <c r="Q4" s="221"/>
      <c r="R4" s="221"/>
      <c r="S4" s="219" t="s">
        <v>167</v>
      </c>
      <c r="T4" s="219"/>
      <c r="U4" s="219"/>
      <c r="V4" s="219" t="s">
        <v>494</v>
      </c>
      <c r="W4" s="219"/>
      <c r="X4" s="219"/>
      <c r="Y4" s="9" t="s">
        <v>396</v>
      </c>
    </row>
    <row r="5" spans="1:28" ht="18.75" customHeight="1" x14ac:dyDescent="0.15">
      <c r="A5" s="255"/>
      <c r="B5" s="257"/>
      <c r="C5" s="257"/>
      <c r="D5" s="257"/>
      <c r="E5" s="253"/>
      <c r="F5" s="251"/>
      <c r="G5" s="229" t="s">
        <v>3</v>
      </c>
      <c r="H5" s="220" t="s">
        <v>4</v>
      </c>
      <c r="I5" s="220"/>
      <c r="J5" s="220" t="s">
        <v>3</v>
      </c>
      <c r="K5" s="220" t="s">
        <v>4</v>
      </c>
      <c r="L5" s="220"/>
      <c r="M5" s="229" t="s">
        <v>3</v>
      </c>
      <c r="N5" s="220" t="s">
        <v>4</v>
      </c>
      <c r="O5" s="220"/>
      <c r="P5" s="220" t="s">
        <v>3</v>
      </c>
      <c r="Q5" s="220" t="s">
        <v>4</v>
      </c>
      <c r="R5" s="220"/>
      <c r="S5" s="229" t="s">
        <v>3</v>
      </c>
      <c r="T5" s="220" t="s">
        <v>4</v>
      </c>
      <c r="U5" s="220"/>
      <c r="V5" s="229" t="s">
        <v>3</v>
      </c>
      <c r="W5" s="220" t="s">
        <v>4</v>
      </c>
      <c r="X5" s="220"/>
      <c r="Y5" s="216" t="s">
        <v>397</v>
      </c>
    </row>
    <row r="6" spans="1:28" ht="33.75" customHeight="1" x14ac:dyDescent="0.15">
      <c r="A6" s="255"/>
      <c r="B6" s="257"/>
      <c r="C6" s="257"/>
      <c r="D6" s="257"/>
      <c r="E6" s="253"/>
      <c r="F6" s="251"/>
      <c r="G6" s="229"/>
      <c r="H6" s="14" t="s">
        <v>5</v>
      </c>
      <c r="I6" s="14" t="s">
        <v>6</v>
      </c>
      <c r="J6" s="220"/>
      <c r="K6" s="14" t="s">
        <v>5</v>
      </c>
      <c r="L6" s="14" t="s">
        <v>6</v>
      </c>
      <c r="M6" s="229"/>
      <c r="N6" s="14" t="s">
        <v>5</v>
      </c>
      <c r="O6" s="14" t="s">
        <v>6</v>
      </c>
      <c r="P6" s="220"/>
      <c r="Q6" s="14" t="s">
        <v>5</v>
      </c>
      <c r="R6" s="14" t="s">
        <v>6</v>
      </c>
      <c r="S6" s="229"/>
      <c r="T6" s="14" t="s">
        <v>5</v>
      </c>
      <c r="U6" s="14" t="s">
        <v>6</v>
      </c>
      <c r="V6" s="229"/>
      <c r="W6" s="14" t="s">
        <v>5</v>
      </c>
      <c r="X6" s="14" t="s">
        <v>6</v>
      </c>
      <c r="Y6" s="216"/>
    </row>
    <row r="7" spans="1:28" ht="12.75" customHeight="1" x14ac:dyDescent="0.15">
      <c r="A7" s="64">
        <v>1</v>
      </c>
      <c r="B7" s="65">
        <v>2</v>
      </c>
      <c r="C7" s="65">
        <v>3</v>
      </c>
      <c r="D7" s="65">
        <v>4</v>
      </c>
      <c r="E7" s="65">
        <v>5</v>
      </c>
      <c r="F7" s="66">
        <v>6</v>
      </c>
      <c r="G7" s="65">
        <v>7</v>
      </c>
      <c r="H7" s="65">
        <v>8</v>
      </c>
      <c r="I7" s="65">
        <v>9</v>
      </c>
      <c r="J7" s="65">
        <v>10</v>
      </c>
      <c r="K7" s="65">
        <v>11</v>
      </c>
      <c r="L7" s="65">
        <v>12</v>
      </c>
      <c r="M7" s="65">
        <v>13</v>
      </c>
      <c r="N7" s="65">
        <v>14</v>
      </c>
      <c r="O7" s="65">
        <v>15</v>
      </c>
      <c r="P7" s="65">
        <v>16</v>
      </c>
      <c r="Q7" s="65">
        <v>17</v>
      </c>
      <c r="R7" s="65">
        <v>18</v>
      </c>
      <c r="S7" s="65">
        <v>19</v>
      </c>
      <c r="T7" s="65">
        <v>20</v>
      </c>
      <c r="U7" s="65">
        <v>21</v>
      </c>
      <c r="V7" s="65">
        <v>22</v>
      </c>
      <c r="W7" s="65">
        <v>23</v>
      </c>
      <c r="X7" s="65">
        <v>24</v>
      </c>
      <c r="Y7" s="18">
        <v>22</v>
      </c>
    </row>
    <row r="8" spans="1:28" s="74" customFormat="1" ht="21" customHeight="1" x14ac:dyDescent="0.15">
      <c r="A8" s="67" t="s">
        <v>8</v>
      </c>
      <c r="B8" s="68" t="s">
        <v>8</v>
      </c>
      <c r="C8" s="68" t="s">
        <v>8</v>
      </c>
      <c r="D8" s="68" t="s">
        <v>8</v>
      </c>
      <c r="E8" s="69" t="s">
        <v>171</v>
      </c>
      <c r="F8" s="70"/>
      <c r="G8" s="71">
        <f>H8+I8-H330</f>
        <v>4495952.93</v>
      </c>
      <c r="H8" s="71">
        <f>H9+H79+H93+H139+H174+H211+H273+H312+H330</f>
        <v>2886199.55</v>
      </c>
      <c r="I8" s="71">
        <f>I9+I79+I93+I139+I174+I204+I211+I273</f>
        <v>2197195.2800000007</v>
      </c>
      <c r="J8" s="71">
        <f>K8+L8</f>
        <v>3195465.5000000005</v>
      </c>
      <c r="K8" s="71">
        <f>K9+K79+K93+K139+K174+K204+K211+K273+K312+K330</f>
        <v>3060886.4000000004</v>
      </c>
      <c r="L8" s="71">
        <f>L9+L93+L139+L273</f>
        <v>134579.1</v>
      </c>
      <c r="M8" s="36">
        <f>N8+O8</f>
        <v>9758233.9800000004</v>
      </c>
      <c r="N8" s="25">
        <f>N9+N79+N93+N139+N174+N204+N211+N273+N312+N330</f>
        <v>3941926.12</v>
      </c>
      <c r="O8" s="25">
        <f>O9+O93+O139+O174+O204+O211+O273</f>
        <v>5816307.8599999994</v>
      </c>
      <c r="P8" s="25">
        <f t="shared" ref="P8:R9" si="0">M8-J8</f>
        <v>6562768.4800000004</v>
      </c>
      <c r="Q8" s="25">
        <f t="shared" si="0"/>
        <v>881039.71999999974</v>
      </c>
      <c r="R8" s="25">
        <f t="shared" si="0"/>
        <v>5681728.7599999998</v>
      </c>
      <c r="S8" s="25">
        <f>T8+U8</f>
        <v>6729854.4290500004</v>
      </c>
      <c r="T8" s="25">
        <f>T9+T79+T93+T139+T174+T204+T211+T273+T312+T330</f>
        <v>4247865.1890500002</v>
      </c>
      <c r="U8" s="25">
        <f>U9+U93+U139+U174+U204+U211+U273</f>
        <v>2481989.2399999998</v>
      </c>
      <c r="V8" s="25">
        <f>W8+X8</f>
        <v>6935225.1357499994</v>
      </c>
      <c r="W8" s="25">
        <f>W9+W79+W93+W139+W174+W211+W273+W312+W330</f>
        <v>4579474.1357499994</v>
      </c>
      <c r="X8" s="25">
        <f>X9+X93+X139+X174+X211+X273</f>
        <v>2355751</v>
      </c>
      <c r="Y8" s="72" t="s">
        <v>519</v>
      </c>
      <c r="Z8" s="73"/>
    </row>
    <row r="9" spans="1:28" s="74" customFormat="1" ht="30.75" customHeight="1" x14ac:dyDescent="0.15">
      <c r="A9" s="67" t="s">
        <v>172</v>
      </c>
      <c r="B9" s="68" t="s">
        <v>173</v>
      </c>
      <c r="C9" s="68" t="s">
        <v>174</v>
      </c>
      <c r="D9" s="68" t="s">
        <v>174</v>
      </c>
      <c r="E9" s="69" t="s">
        <v>175</v>
      </c>
      <c r="F9" s="70"/>
      <c r="G9" s="71">
        <f>H9+I9</f>
        <v>540832.07999999996</v>
      </c>
      <c r="H9" s="71">
        <f>H11+H38+H72</f>
        <v>487457.23999999993</v>
      </c>
      <c r="I9" s="71">
        <f>I11+I38</f>
        <v>53374.84</v>
      </c>
      <c r="J9" s="71">
        <f>K9+L9</f>
        <v>581027.1</v>
      </c>
      <c r="K9" s="71">
        <f>K11+J38+K72</f>
        <v>579027.1</v>
      </c>
      <c r="L9" s="71">
        <f>L11+L38+L72</f>
        <v>2000</v>
      </c>
      <c r="M9" s="36">
        <f t="shared" ref="M9:M79" si="1">N9+O9</f>
        <v>1061073.8599999999</v>
      </c>
      <c r="N9" s="25">
        <f>N11+N38+N72</f>
        <v>703913.5</v>
      </c>
      <c r="O9" s="25">
        <f>O11+O38</f>
        <v>357160.36</v>
      </c>
      <c r="P9" s="25">
        <f t="shared" si="0"/>
        <v>480046.75999999989</v>
      </c>
      <c r="Q9" s="25">
        <f t="shared" si="0"/>
        <v>124886.40000000002</v>
      </c>
      <c r="R9" s="25">
        <f t="shared" si="0"/>
        <v>355160.36</v>
      </c>
      <c r="S9" s="25">
        <f>T9+U9</f>
        <v>887327.25</v>
      </c>
      <c r="T9" s="25">
        <f>T11+T38+T72</f>
        <v>827327.25</v>
      </c>
      <c r="U9" s="25">
        <f>U38</f>
        <v>60000</v>
      </c>
      <c r="V9" s="25">
        <f>W9+X9</f>
        <v>887377.7</v>
      </c>
      <c r="W9" s="25">
        <f>W11+W38+W72</f>
        <v>832377.7</v>
      </c>
      <c r="X9" s="25">
        <f>X38</f>
        <v>55000</v>
      </c>
      <c r="Y9" s="75"/>
      <c r="Z9" s="76"/>
      <c r="AA9" s="76"/>
      <c r="AB9" s="77"/>
    </row>
    <row r="10" spans="1:28" ht="12.75" customHeight="1" x14ac:dyDescent="0.15">
      <c r="A10" s="52"/>
      <c r="B10" s="29"/>
      <c r="C10" s="29"/>
      <c r="D10" s="78"/>
      <c r="E10" s="79" t="s">
        <v>4</v>
      </c>
      <c r="F10" s="66"/>
      <c r="G10" s="78"/>
      <c r="H10" s="78"/>
      <c r="I10" s="78"/>
      <c r="J10" s="78"/>
      <c r="K10" s="78"/>
      <c r="L10" s="78"/>
      <c r="M10" s="80">
        <v>8156762.4000000004</v>
      </c>
      <c r="N10" s="35">
        <v>3941926.1</v>
      </c>
      <c r="O10" s="35">
        <v>4214836.3</v>
      </c>
      <c r="P10" s="25"/>
      <c r="Q10" s="25"/>
      <c r="R10" s="25"/>
      <c r="S10" s="35"/>
      <c r="T10" s="35"/>
      <c r="U10" s="35"/>
      <c r="V10" s="35">
        <v>5878974.1699999999</v>
      </c>
      <c r="W10" s="35">
        <v>4579474.17</v>
      </c>
      <c r="X10" s="35">
        <v>1299500</v>
      </c>
      <c r="Y10" s="32"/>
    </row>
    <row r="11" spans="1:28" s="74" customFormat="1" ht="50.25" customHeight="1" x14ac:dyDescent="0.15">
      <c r="A11" s="67" t="s">
        <v>176</v>
      </c>
      <c r="B11" s="68" t="s">
        <v>173</v>
      </c>
      <c r="C11" s="68" t="s">
        <v>177</v>
      </c>
      <c r="D11" s="68" t="s">
        <v>174</v>
      </c>
      <c r="E11" s="81" t="s">
        <v>178</v>
      </c>
      <c r="F11" s="82"/>
      <c r="G11" s="83">
        <f>H11+I11</f>
        <v>431459.1999999999</v>
      </c>
      <c r="H11" s="83">
        <f>H13</f>
        <v>427666.06999999989</v>
      </c>
      <c r="I11" s="83">
        <f>I13</f>
        <v>3793.13</v>
      </c>
      <c r="J11" s="83">
        <f>K11+L11</f>
        <v>499161.1</v>
      </c>
      <c r="K11" s="83">
        <f>K13</f>
        <v>497161.1</v>
      </c>
      <c r="L11" s="83">
        <f>L13</f>
        <v>2000</v>
      </c>
      <c r="M11" s="36">
        <f t="shared" si="1"/>
        <v>911275.65999999992</v>
      </c>
      <c r="N11" s="25">
        <f>N13</f>
        <v>603562</v>
      </c>
      <c r="O11" s="25">
        <f>O13</f>
        <v>307713.65999999997</v>
      </c>
      <c r="P11" s="25">
        <f>M11-J11</f>
        <v>412114.55999999994</v>
      </c>
      <c r="Q11" s="25">
        <f>N11-K11</f>
        <v>106400.90000000002</v>
      </c>
      <c r="R11" s="25">
        <f>O11-L11</f>
        <v>305713.65999999997</v>
      </c>
      <c r="S11" s="25">
        <f>S13</f>
        <v>725976.2</v>
      </c>
      <c r="T11" s="25">
        <f>T13</f>
        <v>725976.2</v>
      </c>
      <c r="U11" s="25"/>
      <c r="V11" s="25">
        <f>W11</f>
        <v>730516.2</v>
      </c>
      <c r="W11" s="25">
        <f>W13</f>
        <v>730516.2</v>
      </c>
      <c r="X11" s="25"/>
      <c r="Y11" s="245" t="s">
        <v>501</v>
      </c>
    </row>
    <row r="12" spans="1:28" ht="12.75" customHeight="1" x14ac:dyDescent="0.15">
      <c r="A12" s="52"/>
      <c r="B12" s="29"/>
      <c r="C12" s="29"/>
      <c r="D12" s="78"/>
      <c r="E12" s="79" t="s">
        <v>179</v>
      </c>
      <c r="F12" s="66"/>
      <c r="G12" s="78"/>
      <c r="H12" s="78"/>
      <c r="I12" s="78"/>
      <c r="J12" s="78"/>
      <c r="K12" s="78"/>
      <c r="L12" s="78"/>
      <c r="M12" s="80">
        <f>M8-M10</f>
        <v>1601471.58</v>
      </c>
      <c r="N12" s="80">
        <f>N8-N10</f>
        <v>2.0000000018626451E-2</v>
      </c>
      <c r="O12" s="80">
        <f>O8-O10</f>
        <v>1601471.5599999996</v>
      </c>
      <c r="P12" s="25"/>
      <c r="Q12" s="25"/>
      <c r="R12" s="25"/>
      <c r="S12" s="35"/>
      <c r="T12" s="35"/>
      <c r="U12" s="35"/>
      <c r="V12" s="35"/>
      <c r="W12" s="35"/>
      <c r="X12" s="35"/>
      <c r="Y12" s="245"/>
    </row>
    <row r="13" spans="1:28" s="74" customFormat="1" ht="24" customHeight="1" x14ac:dyDescent="0.15">
      <c r="A13" s="67" t="s">
        <v>180</v>
      </c>
      <c r="B13" s="68" t="s">
        <v>173</v>
      </c>
      <c r="C13" s="68" t="s">
        <v>177</v>
      </c>
      <c r="D13" s="68" t="s">
        <v>177</v>
      </c>
      <c r="E13" s="84" t="s">
        <v>181</v>
      </c>
      <c r="F13" s="85"/>
      <c r="G13" s="36">
        <f>G15</f>
        <v>431459.1999999999</v>
      </c>
      <c r="H13" s="36">
        <f>H15</f>
        <v>427666.06999999989</v>
      </c>
      <c r="I13" s="36">
        <f>I15</f>
        <v>3793.13</v>
      </c>
      <c r="J13" s="36">
        <f>K13+L13</f>
        <v>499161.1</v>
      </c>
      <c r="K13" s="36">
        <f>K15</f>
        <v>497161.1</v>
      </c>
      <c r="L13" s="36">
        <f>L15</f>
        <v>2000</v>
      </c>
      <c r="M13" s="36">
        <f t="shared" si="1"/>
        <v>911275.65999999992</v>
      </c>
      <c r="N13" s="25">
        <f>N15</f>
        <v>603562</v>
      </c>
      <c r="O13" s="25">
        <f>O35</f>
        <v>307713.65999999997</v>
      </c>
      <c r="P13" s="25">
        <f>M13-J13</f>
        <v>412114.55999999994</v>
      </c>
      <c r="Q13" s="25">
        <f>N13-K13</f>
        <v>106400.90000000002</v>
      </c>
      <c r="R13" s="25">
        <f>O13-L13</f>
        <v>305713.65999999997</v>
      </c>
      <c r="S13" s="25">
        <f>S15</f>
        <v>725976.2</v>
      </c>
      <c r="T13" s="25">
        <f>T15</f>
        <v>725976.2</v>
      </c>
      <c r="U13" s="25"/>
      <c r="V13" s="25">
        <f>W13</f>
        <v>730516.2</v>
      </c>
      <c r="W13" s="25">
        <f>W15</f>
        <v>730516.2</v>
      </c>
      <c r="X13" s="25"/>
      <c r="Y13" s="245"/>
    </row>
    <row r="14" spans="1:28" ht="18" customHeight="1" x14ac:dyDescent="0.15">
      <c r="A14" s="52"/>
      <c r="B14" s="29"/>
      <c r="C14" s="29"/>
      <c r="D14" s="78"/>
      <c r="E14" s="79" t="s">
        <v>4</v>
      </c>
      <c r="F14" s="66"/>
      <c r="G14" s="78"/>
      <c r="H14" s="78"/>
      <c r="I14" s="78"/>
      <c r="J14" s="78"/>
      <c r="K14" s="78"/>
      <c r="L14" s="78"/>
      <c r="M14" s="80"/>
      <c r="N14" s="35"/>
      <c r="O14" s="35"/>
      <c r="P14" s="25"/>
      <c r="Q14" s="25"/>
      <c r="R14" s="25"/>
      <c r="S14" s="35"/>
      <c r="T14" s="35"/>
      <c r="U14" s="35"/>
      <c r="V14" s="35"/>
      <c r="W14" s="35"/>
      <c r="X14" s="35"/>
      <c r="Y14" s="245"/>
    </row>
    <row r="15" spans="1:28" s="74" customFormat="1" ht="16.5" customHeight="1" x14ac:dyDescent="0.15">
      <c r="A15" s="20"/>
      <c r="B15" s="24"/>
      <c r="C15" s="24"/>
      <c r="D15" s="36"/>
      <c r="E15" s="81" t="s">
        <v>379</v>
      </c>
      <c r="F15" s="86"/>
      <c r="G15" s="87">
        <f>H15+I15</f>
        <v>431459.1999999999</v>
      </c>
      <c r="H15" s="87">
        <f>H16+H17+H18+H19+H20+H21+H22+H23+H24+H25+H26+H27+H28+H29+H30+H31+H32+H33+H34+H35+H36+H37</f>
        <v>427666.06999999989</v>
      </c>
      <c r="I15" s="87">
        <f>I36+I37</f>
        <v>3793.13</v>
      </c>
      <c r="J15" s="87">
        <f>K15+L15</f>
        <v>499161.1</v>
      </c>
      <c r="K15" s="87">
        <f>K16+K17+K18+K19+K20+K21+K22+K23+K24+K25+K26+K27+K29+K30+K31+K32+K33+K34</f>
        <v>497161.1</v>
      </c>
      <c r="L15" s="87">
        <f>L36</f>
        <v>2000</v>
      </c>
      <c r="M15" s="36">
        <f t="shared" si="1"/>
        <v>603562</v>
      </c>
      <c r="N15" s="25">
        <f>N16+N17+N18+N19+N20+N21+N22+N23+N24+N25+N26+N27+N29+N30+N31+N32+N33+N34</f>
        <v>603562</v>
      </c>
      <c r="O15" s="25"/>
      <c r="P15" s="25">
        <f t="shared" ref="P15:P36" si="2">M15-J15</f>
        <v>104400.90000000002</v>
      </c>
      <c r="Q15" s="25">
        <f t="shared" ref="Q15:Q36" si="3">N15-K15</f>
        <v>106400.90000000002</v>
      </c>
      <c r="R15" s="25">
        <f t="shared" ref="R15:R36" si="4">O15-L15</f>
        <v>-2000</v>
      </c>
      <c r="S15" s="25">
        <f>T15</f>
        <v>725976.2</v>
      </c>
      <c r="T15" s="25">
        <f>T16+T17+T18+T19+T20+T21+T22+T23+T24+T25+T26+T27+T29+T30+T31+T32+T33</f>
        <v>725976.2</v>
      </c>
      <c r="U15" s="25"/>
      <c r="V15" s="25">
        <f>W15</f>
        <v>730516.2</v>
      </c>
      <c r="W15" s="25">
        <f>W16+W17+W18+W19+W20+W21+W22+W23+W24+W25+W26+W27+W29+W30+W31+W32+W33+W34</f>
        <v>730516.2</v>
      </c>
      <c r="X15" s="25"/>
      <c r="Y15" s="245"/>
    </row>
    <row r="16" spans="1:28" s="19" customFormat="1" ht="18.75" customHeight="1" x14ac:dyDescent="0.15">
      <c r="A16" s="27"/>
      <c r="B16" s="10"/>
      <c r="C16" s="10"/>
      <c r="D16" s="80"/>
      <c r="E16" s="88" t="s">
        <v>287</v>
      </c>
      <c r="F16" s="89" t="s">
        <v>286</v>
      </c>
      <c r="G16" s="12">
        <f>H16+I16</f>
        <v>373479</v>
      </c>
      <c r="H16" s="12">
        <v>373479</v>
      </c>
      <c r="I16" s="12"/>
      <c r="J16" s="12">
        <f>K16</f>
        <v>417601.1</v>
      </c>
      <c r="K16" s="12">
        <v>417601.1</v>
      </c>
      <c r="L16" s="12"/>
      <c r="M16" s="80">
        <f t="shared" si="1"/>
        <v>530672</v>
      </c>
      <c r="N16" s="35">
        <v>530672</v>
      </c>
      <c r="O16" s="35"/>
      <c r="P16" s="25">
        <f t="shared" si="2"/>
        <v>113070.90000000002</v>
      </c>
      <c r="Q16" s="25">
        <f t="shared" si="3"/>
        <v>113070.90000000002</v>
      </c>
      <c r="R16" s="25">
        <f t="shared" si="4"/>
        <v>0</v>
      </c>
      <c r="S16" s="35">
        <f>T16</f>
        <v>642386.19999999995</v>
      </c>
      <c r="T16" s="35">
        <v>642386.19999999995</v>
      </c>
      <c r="U16" s="35"/>
      <c r="V16" s="35">
        <f>W16</f>
        <v>645386.19999999995</v>
      </c>
      <c r="W16" s="35">
        <v>645386.19999999995</v>
      </c>
      <c r="X16" s="35"/>
      <c r="Y16" s="26"/>
    </row>
    <row r="17" spans="1:25" s="19" customFormat="1" ht="27" customHeight="1" x14ac:dyDescent="0.15">
      <c r="A17" s="27"/>
      <c r="B17" s="10"/>
      <c r="C17" s="10"/>
      <c r="D17" s="80"/>
      <c r="E17" s="88" t="s">
        <v>289</v>
      </c>
      <c r="F17" s="89" t="s">
        <v>288</v>
      </c>
      <c r="G17" s="12">
        <f t="shared" ref="G17:G36" si="5">H17+I17</f>
        <v>7427.22</v>
      </c>
      <c r="H17" s="12">
        <v>7427.22</v>
      </c>
      <c r="I17" s="12"/>
      <c r="J17" s="12">
        <f t="shared" ref="J17:J34" si="6">K17</f>
        <v>20000</v>
      </c>
      <c r="K17" s="12">
        <v>20000</v>
      </c>
      <c r="L17" s="12"/>
      <c r="M17" s="80">
        <f t="shared" si="1"/>
        <v>20000</v>
      </c>
      <c r="N17" s="35">
        <v>20000</v>
      </c>
      <c r="O17" s="35"/>
      <c r="P17" s="25">
        <f t="shared" si="2"/>
        <v>0</v>
      </c>
      <c r="Q17" s="25">
        <f t="shared" si="3"/>
        <v>0</v>
      </c>
      <c r="R17" s="25">
        <f t="shared" si="4"/>
        <v>0</v>
      </c>
      <c r="S17" s="35">
        <f t="shared" ref="S17:S36" si="7">T17</f>
        <v>25000</v>
      </c>
      <c r="T17" s="35">
        <v>25000</v>
      </c>
      <c r="U17" s="35"/>
      <c r="V17" s="35">
        <f>W17</f>
        <v>25000</v>
      </c>
      <c r="W17" s="35">
        <v>25000</v>
      </c>
      <c r="X17" s="35"/>
      <c r="Y17" s="26"/>
    </row>
    <row r="18" spans="1:25" s="19" customFormat="1" ht="17.25" customHeight="1" x14ac:dyDescent="0.15">
      <c r="A18" s="27"/>
      <c r="B18" s="10"/>
      <c r="C18" s="10"/>
      <c r="D18" s="80"/>
      <c r="E18" s="88" t="s">
        <v>291</v>
      </c>
      <c r="F18" s="89" t="s">
        <v>290</v>
      </c>
      <c r="G18" s="12">
        <f t="shared" si="5"/>
        <v>11035.76</v>
      </c>
      <c r="H18" s="12">
        <v>11035.76</v>
      </c>
      <c r="I18" s="12"/>
      <c r="J18" s="12">
        <f t="shared" si="6"/>
        <v>11500</v>
      </c>
      <c r="K18" s="12">
        <v>11500</v>
      </c>
      <c r="L18" s="12"/>
      <c r="M18" s="80">
        <f t="shared" si="1"/>
        <v>11200</v>
      </c>
      <c r="N18" s="35">
        <v>11200</v>
      </c>
      <c r="O18" s="35"/>
      <c r="P18" s="25">
        <f t="shared" si="2"/>
        <v>-300</v>
      </c>
      <c r="Q18" s="25">
        <f t="shared" si="3"/>
        <v>-300</v>
      </c>
      <c r="R18" s="25">
        <f t="shared" si="4"/>
        <v>0</v>
      </c>
      <c r="S18" s="35">
        <f t="shared" si="7"/>
        <v>12000</v>
      </c>
      <c r="T18" s="35">
        <v>12000</v>
      </c>
      <c r="U18" s="35"/>
      <c r="V18" s="35">
        <f>W18</f>
        <v>12000</v>
      </c>
      <c r="W18" s="35">
        <v>12000</v>
      </c>
      <c r="X18" s="35"/>
      <c r="Y18" s="26"/>
    </row>
    <row r="19" spans="1:25" s="19" customFormat="1" ht="17.25" customHeight="1" x14ac:dyDescent="0.15">
      <c r="A19" s="27"/>
      <c r="B19" s="10"/>
      <c r="C19" s="10"/>
      <c r="D19" s="80"/>
      <c r="E19" s="88" t="s">
        <v>293</v>
      </c>
      <c r="F19" s="89" t="s">
        <v>292</v>
      </c>
      <c r="G19" s="12">
        <f t="shared" si="5"/>
        <v>246.42</v>
      </c>
      <c r="H19" s="12">
        <v>246.42</v>
      </c>
      <c r="I19" s="12"/>
      <c r="J19" s="12">
        <f t="shared" si="6"/>
        <v>600</v>
      </c>
      <c r="K19" s="12">
        <v>600</v>
      </c>
      <c r="L19" s="12"/>
      <c r="M19" s="80">
        <f t="shared" si="1"/>
        <v>400</v>
      </c>
      <c r="N19" s="35">
        <v>400</v>
      </c>
      <c r="O19" s="35"/>
      <c r="P19" s="25">
        <f t="shared" si="2"/>
        <v>-200</v>
      </c>
      <c r="Q19" s="25">
        <f t="shared" si="3"/>
        <v>-200</v>
      </c>
      <c r="R19" s="25">
        <f t="shared" si="4"/>
        <v>0</v>
      </c>
      <c r="S19" s="35">
        <f t="shared" si="7"/>
        <v>400</v>
      </c>
      <c r="T19" s="35">
        <v>400</v>
      </c>
      <c r="U19" s="35"/>
      <c r="V19" s="35">
        <f t="shared" ref="V19:V34" si="8">W19</f>
        <v>400</v>
      </c>
      <c r="W19" s="35">
        <v>400</v>
      </c>
      <c r="X19" s="35"/>
      <c r="Y19" s="26"/>
    </row>
    <row r="20" spans="1:25" s="19" customFormat="1" ht="17.25" customHeight="1" x14ac:dyDescent="0.15">
      <c r="A20" s="27"/>
      <c r="B20" s="10"/>
      <c r="C20" s="10"/>
      <c r="D20" s="80"/>
      <c r="E20" s="88" t="s">
        <v>295</v>
      </c>
      <c r="F20" s="89" t="s">
        <v>294</v>
      </c>
      <c r="G20" s="12">
        <f t="shared" si="5"/>
        <v>1439.56</v>
      </c>
      <c r="H20" s="90">
        <v>1439.56</v>
      </c>
      <c r="I20" s="12"/>
      <c r="J20" s="12">
        <f t="shared" si="6"/>
        <v>1260</v>
      </c>
      <c r="K20" s="12">
        <v>1260</v>
      </c>
      <c r="L20" s="12"/>
      <c r="M20" s="80">
        <f t="shared" si="1"/>
        <v>1260</v>
      </c>
      <c r="N20" s="35">
        <v>1260</v>
      </c>
      <c r="O20" s="35"/>
      <c r="P20" s="25">
        <f t="shared" si="2"/>
        <v>0</v>
      </c>
      <c r="Q20" s="25">
        <f t="shared" si="3"/>
        <v>0</v>
      </c>
      <c r="R20" s="25">
        <f t="shared" si="4"/>
        <v>0</v>
      </c>
      <c r="S20" s="35">
        <f t="shared" si="7"/>
        <v>1260</v>
      </c>
      <c r="T20" s="35">
        <v>1260</v>
      </c>
      <c r="U20" s="35"/>
      <c r="V20" s="35">
        <f t="shared" si="8"/>
        <v>1260</v>
      </c>
      <c r="W20" s="35">
        <v>1260</v>
      </c>
      <c r="X20" s="35"/>
      <c r="Y20" s="26"/>
    </row>
    <row r="21" spans="1:25" s="19" customFormat="1" ht="17.25" customHeight="1" x14ac:dyDescent="0.15">
      <c r="A21" s="27"/>
      <c r="B21" s="10"/>
      <c r="C21" s="10"/>
      <c r="D21" s="80"/>
      <c r="E21" s="88" t="s">
        <v>297</v>
      </c>
      <c r="F21" s="89" t="s">
        <v>296</v>
      </c>
      <c r="G21" s="12">
        <f t="shared" si="5"/>
        <v>408.41</v>
      </c>
      <c r="H21" s="12">
        <v>408.41</v>
      </c>
      <c r="I21" s="12"/>
      <c r="J21" s="12">
        <f t="shared" si="6"/>
        <v>700</v>
      </c>
      <c r="K21" s="12">
        <v>700</v>
      </c>
      <c r="L21" s="12"/>
      <c r="M21" s="80">
        <f t="shared" si="1"/>
        <v>900</v>
      </c>
      <c r="N21" s="35">
        <v>900</v>
      </c>
      <c r="O21" s="35"/>
      <c r="P21" s="25">
        <f t="shared" si="2"/>
        <v>200</v>
      </c>
      <c r="Q21" s="25">
        <f t="shared" si="3"/>
        <v>200</v>
      </c>
      <c r="R21" s="25">
        <f t="shared" si="4"/>
        <v>0</v>
      </c>
      <c r="S21" s="35">
        <f t="shared" si="7"/>
        <v>900</v>
      </c>
      <c r="T21" s="35">
        <v>900</v>
      </c>
      <c r="U21" s="35"/>
      <c r="V21" s="35">
        <f t="shared" si="8"/>
        <v>900</v>
      </c>
      <c r="W21" s="35">
        <v>900</v>
      </c>
      <c r="X21" s="35"/>
      <c r="Y21" s="26"/>
    </row>
    <row r="22" spans="1:25" s="19" customFormat="1" ht="17.25" customHeight="1" x14ac:dyDescent="0.15">
      <c r="A22" s="27"/>
      <c r="B22" s="10"/>
      <c r="C22" s="10"/>
      <c r="D22" s="80"/>
      <c r="E22" s="88" t="s">
        <v>299</v>
      </c>
      <c r="F22" s="89" t="s">
        <v>298</v>
      </c>
      <c r="G22" s="12">
        <f t="shared" si="5"/>
        <v>0</v>
      </c>
      <c r="H22" s="12">
        <v>0</v>
      </c>
      <c r="I22" s="12"/>
      <c r="J22" s="12">
        <f t="shared" si="6"/>
        <v>0</v>
      </c>
      <c r="K22" s="12">
        <v>0</v>
      </c>
      <c r="L22" s="12"/>
      <c r="M22" s="80">
        <f t="shared" si="1"/>
        <v>0</v>
      </c>
      <c r="N22" s="35">
        <v>0</v>
      </c>
      <c r="O22" s="35"/>
      <c r="P22" s="25">
        <f t="shared" si="2"/>
        <v>0</v>
      </c>
      <c r="Q22" s="25">
        <f t="shared" si="3"/>
        <v>0</v>
      </c>
      <c r="R22" s="25">
        <f t="shared" si="4"/>
        <v>0</v>
      </c>
      <c r="S22" s="35">
        <f t="shared" si="7"/>
        <v>0</v>
      </c>
      <c r="T22" s="35">
        <v>0</v>
      </c>
      <c r="U22" s="35"/>
      <c r="V22" s="35">
        <f t="shared" si="8"/>
        <v>0</v>
      </c>
      <c r="W22" s="35">
        <v>0</v>
      </c>
      <c r="X22" s="35"/>
      <c r="Y22" s="26"/>
    </row>
    <row r="23" spans="1:25" s="19" customFormat="1" ht="17.25" customHeight="1" x14ac:dyDescent="0.15">
      <c r="A23" s="27"/>
      <c r="B23" s="10"/>
      <c r="C23" s="10"/>
      <c r="D23" s="80"/>
      <c r="E23" s="88" t="s">
        <v>301</v>
      </c>
      <c r="F23" s="89" t="s">
        <v>300</v>
      </c>
      <c r="G23" s="12">
        <f t="shared" si="5"/>
        <v>709.4</v>
      </c>
      <c r="H23" s="12">
        <v>709.4</v>
      </c>
      <c r="I23" s="12"/>
      <c r="J23" s="12">
        <f t="shared" si="6"/>
        <v>2000</v>
      </c>
      <c r="K23" s="12">
        <v>2000</v>
      </c>
      <c r="L23" s="12"/>
      <c r="M23" s="80">
        <f t="shared" si="1"/>
        <v>3000</v>
      </c>
      <c r="N23" s="35">
        <v>3000</v>
      </c>
      <c r="O23" s="35"/>
      <c r="P23" s="25">
        <f t="shared" si="2"/>
        <v>1000</v>
      </c>
      <c r="Q23" s="25">
        <f t="shared" si="3"/>
        <v>1000</v>
      </c>
      <c r="R23" s="25">
        <f t="shared" si="4"/>
        <v>0</v>
      </c>
      <c r="S23" s="35">
        <f t="shared" si="7"/>
        <v>3000</v>
      </c>
      <c r="T23" s="35">
        <v>3000</v>
      </c>
      <c r="U23" s="35"/>
      <c r="V23" s="35">
        <f t="shared" si="8"/>
        <v>3500</v>
      </c>
      <c r="W23" s="35">
        <v>3500</v>
      </c>
      <c r="X23" s="35"/>
      <c r="Y23" s="26"/>
    </row>
    <row r="24" spans="1:25" s="19" customFormat="1" ht="17.25" customHeight="1" x14ac:dyDescent="0.15">
      <c r="A24" s="27"/>
      <c r="B24" s="10"/>
      <c r="C24" s="10"/>
      <c r="D24" s="80"/>
      <c r="E24" s="88" t="s">
        <v>303</v>
      </c>
      <c r="F24" s="89" t="s">
        <v>302</v>
      </c>
      <c r="G24" s="12">
        <f t="shared" si="5"/>
        <v>13</v>
      </c>
      <c r="H24" s="12">
        <v>13</v>
      </c>
      <c r="I24" s="12"/>
      <c r="J24" s="12">
        <f t="shared" si="6"/>
        <v>1000</v>
      </c>
      <c r="K24" s="12">
        <v>1000</v>
      </c>
      <c r="L24" s="12"/>
      <c r="M24" s="80">
        <f t="shared" si="1"/>
        <v>1000</v>
      </c>
      <c r="N24" s="35">
        <v>1000</v>
      </c>
      <c r="O24" s="35"/>
      <c r="P24" s="25">
        <f t="shared" si="2"/>
        <v>0</v>
      </c>
      <c r="Q24" s="25">
        <f t="shared" si="3"/>
        <v>0</v>
      </c>
      <c r="R24" s="25">
        <f t="shared" si="4"/>
        <v>0</v>
      </c>
      <c r="S24" s="35">
        <f t="shared" si="7"/>
        <v>1000</v>
      </c>
      <c r="T24" s="35">
        <v>1000</v>
      </c>
      <c r="U24" s="35"/>
      <c r="V24" s="35">
        <f t="shared" si="8"/>
        <v>1000</v>
      </c>
      <c r="W24" s="35">
        <v>1000</v>
      </c>
      <c r="X24" s="35"/>
      <c r="Y24" s="26"/>
    </row>
    <row r="25" spans="1:25" s="19" customFormat="1" ht="17.25" customHeight="1" x14ac:dyDescent="0.15">
      <c r="A25" s="27"/>
      <c r="B25" s="10"/>
      <c r="C25" s="10"/>
      <c r="D25" s="80"/>
      <c r="E25" s="88" t="s">
        <v>305</v>
      </c>
      <c r="F25" s="89" t="s">
        <v>304</v>
      </c>
      <c r="G25" s="12">
        <f t="shared" si="5"/>
        <v>845.73</v>
      </c>
      <c r="H25" s="12">
        <v>845.73</v>
      </c>
      <c r="I25" s="12"/>
      <c r="J25" s="12">
        <f t="shared" si="6"/>
        <v>950</v>
      </c>
      <c r="K25" s="12">
        <v>950</v>
      </c>
      <c r="L25" s="12"/>
      <c r="M25" s="80">
        <f t="shared" si="1"/>
        <v>980</v>
      </c>
      <c r="N25" s="35">
        <v>980</v>
      </c>
      <c r="O25" s="35"/>
      <c r="P25" s="25">
        <f t="shared" si="2"/>
        <v>30</v>
      </c>
      <c r="Q25" s="25">
        <f t="shared" si="3"/>
        <v>30</v>
      </c>
      <c r="R25" s="25">
        <f t="shared" si="4"/>
        <v>0</v>
      </c>
      <c r="S25" s="35">
        <f t="shared" si="7"/>
        <v>980</v>
      </c>
      <c r="T25" s="35">
        <v>980</v>
      </c>
      <c r="U25" s="35"/>
      <c r="V25" s="35">
        <f t="shared" si="8"/>
        <v>990</v>
      </c>
      <c r="W25" s="35">
        <v>990</v>
      </c>
      <c r="X25" s="35"/>
      <c r="Y25" s="26"/>
    </row>
    <row r="26" spans="1:25" s="19" customFormat="1" ht="17.25" customHeight="1" x14ac:dyDescent="0.15">
      <c r="A26" s="27"/>
      <c r="B26" s="10"/>
      <c r="C26" s="10"/>
      <c r="D26" s="80"/>
      <c r="E26" s="88" t="s">
        <v>307</v>
      </c>
      <c r="F26" s="89" t="s">
        <v>306</v>
      </c>
      <c r="G26" s="12">
        <f t="shared" si="5"/>
        <v>1340</v>
      </c>
      <c r="H26" s="12">
        <v>1340</v>
      </c>
      <c r="I26" s="12"/>
      <c r="J26" s="12">
        <f t="shared" si="6"/>
        <v>1100</v>
      </c>
      <c r="K26" s="12">
        <v>1100</v>
      </c>
      <c r="L26" s="12"/>
      <c r="M26" s="80">
        <f t="shared" si="1"/>
        <v>1100</v>
      </c>
      <c r="N26" s="35">
        <v>1100</v>
      </c>
      <c r="O26" s="35"/>
      <c r="P26" s="25">
        <f t="shared" si="2"/>
        <v>0</v>
      </c>
      <c r="Q26" s="25">
        <f t="shared" si="3"/>
        <v>0</v>
      </c>
      <c r="R26" s="25">
        <f t="shared" si="4"/>
        <v>0</v>
      </c>
      <c r="S26" s="35">
        <f t="shared" si="7"/>
        <v>1100</v>
      </c>
      <c r="T26" s="35">
        <v>1100</v>
      </c>
      <c r="U26" s="35"/>
      <c r="V26" s="35">
        <f t="shared" si="8"/>
        <v>1100</v>
      </c>
      <c r="W26" s="35">
        <v>1100</v>
      </c>
      <c r="X26" s="35"/>
      <c r="Y26" s="26"/>
    </row>
    <row r="27" spans="1:25" s="19" customFormat="1" ht="17.25" customHeight="1" x14ac:dyDescent="0.15">
      <c r="A27" s="27"/>
      <c r="B27" s="10"/>
      <c r="C27" s="10"/>
      <c r="D27" s="80"/>
      <c r="E27" s="28" t="s">
        <v>310</v>
      </c>
      <c r="F27" s="89" t="s">
        <v>309</v>
      </c>
      <c r="G27" s="12">
        <f t="shared" si="5"/>
        <v>940.6</v>
      </c>
      <c r="H27" s="12">
        <v>940.6</v>
      </c>
      <c r="I27" s="12"/>
      <c r="J27" s="12">
        <f t="shared" si="6"/>
        <v>1500</v>
      </c>
      <c r="K27" s="12">
        <v>1500</v>
      </c>
      <c r="L27" s="12"/>
      <c r="M27" s="80">
        <f t="shared" si="1"/>
        <v>1500</v>
      </c>
      <c r="N27" s="35">
        <v>1500</v>
      </c>
      <c r="O27" s="35"/>
      <c r="P27" s="25">
        <f t="shared" si="2"/>
        <v>0</v>
      </c>
      <c r="Q27" s="25">
        <f t="shared" si="3"/>
        <v>0</v>
      </c>
      <c r="R27" s="25">
        <f t="shared" si="4"/>
        <v>0</v>
      </c>
      <c r="S27" s="35">
        <f t="shared" si="7"/>
        <v>1500</v>
      </c>
      <c r="T27" s="35">
        <v>1500</v>
      </c>
      <c r="U27" s="35"/>
      <c r="V27" s="35">
        <f t="shared" si="8"/>
        <v>1500</v>
      </c>
      <c r="W27" s="35">
        <v>1500</v>
      </c>
      <c r="X27" s="35"/>
      <c r="Y27" s="26"/>
    </row>
    <row r="28" spans="1:25" s="19" customFormat="1" ht="17.25" customHeight="1" x14ac:dyDescent="0.15">
      <c r="A28" s="27"/>
      <c r="B28" s="10"/>
      <c r="C28" s="10"/>
      <c r="D28" s="80"/>
      <c r="E28" s="28" t="s">
        <v>312</v>
      </c>
      <c r="F28" s="89" t="s">
        <v>311</v>
      </c>
      <c r="G28" s="12">
        <f t="shared" si="5"/>
        <v>960</v>
      </c>
      <c r="H28" s="12">
        <v>960</v>
      </c>
      <c r="I28" s="12"/>
      <c r="J28" s="12"/>
      <c r="K28" s="12"/>
      <c r="L28" s="12"/>
      <c r="M28" s="80"/>
      <c r="N28" s="35"/>
      <c r="O28" s="35"/>
      <c r="P28" s="25"/>
      <c r="Q28" s="25"/>
      <c r="R28" s="25"/>
      <c r="S28" s="35"/>
      <c r="T28" s="35"/>
      <c r="U28" s="35"/>
      <c r="V28" s="35"/>
      <c r="W28" s="35"/>
      <c r="X28" s="35"/>
      <c r="Y28" s="26"/>
    </row>
    <row r="29" spans="1:25" s="19" customFormat="1" ht="17.25" customHeight="1" x14ac:dyDescent="0.15">
      <c r="A29" s="27"/>
      <c r="B29" s="10"/>
      <c r="C29" s="10"/>
      <c r="D29" s="80"/>
      <c r="E29" s="88" t="s">
        <v>314</v>
      </c>
      <c r="F29" s="89" t="s">
        <v>315</v>
      </c>
      <c r="G29" s="12">
        <f t="shared" si="5"/>
        <v>5403.22</v>
      </c>
      <c r="H29" s="12">
        <v>5403.22</v>
      </c>
      <c r="I29" s="12"/>
      <c r="J29" s="12">
        <f t="shared" si="6"/>
        <v>6000</v>
      </c>
      <c r="K29" s="12">
        <v>6000</v>
      </c>
      <c r="L29" s="12"/>
      <c r="M29" s="80">
        <f t="shared" si="1"/>
        <v>6500</v>
      </c>
      <c r="N29" s="35">
        <v>6500</v>
      </c>
      <c r="O29" s="35"/>
      <c r="P29" s="25">
        <f t="shared" si="2"/>
        <v>500</v>
      </c>
      <c r="Q29" s="25">
        <f t="shared" si="3"/>
        <v>500</v>
      </c>
      <c r="R29" s="25">
        <f t="shared" si="4"/>
        <v>0</v>
      </c>
      <c r="S29" s="35">
        <f t="shared" si="7"/>
        <v>6500</v>
      </c>
      <c r="T29" s="35">
        <v>6500</v>
      </c>
      <c r="U29" s="35"/>
      <c r="V29" s="35">
        <f t="shared" si="8"/>
        <v>6500</v>
      </c>
      <c r="W29" s="35">
        <v>6500</v>
      </c>
      <c r="X29" s="35"/>
      <c r="Y29" s="26"/>
    </row>
    <row r="30" spans="1:25" s="19" customFormat="1" ht="21" customHeight="1" x14ac:dyDescent="0.15">
      <c r="A30" s="27"/>
      <c r="B30" s="10"/>
      <c r="C30" s="10"/>
      <c r="D30" s="80"/>
      <c r="E30" s="88" t="s">
        <v>321</v>
      </c>
      <c r="F30" s="89" t="s">
        <v>320</v>
      </c>
      <c r="G30" s="12">
        <f t="shared" si="5"/>
        <v>10101.950000000001</v>
      </c>
      <c r="H30" s="12">
        <v>10101.950000000001</v>
      </c>
      <c r="I30" s="12"/>
      <c r="J30" s="12">
        <f t="shared" si="6"/>
        <v>14000</v>
      </c>
      <c r="K30" s="12">
        <v>14000</v>
      </c>
      <c r="L30" s="12"/>
      <c r="M30" s="80">
        <f t="shared" si="1"/>
        <v>12000</v>
      </c>
      <c r="N30" s="35">
        <v>12000</v>
      </c>
      <c r="O30" s="35"/>
      <c r="P30" s="25">
        <f t="shared" si="2"/>
        <v>-2000</v>
      </c>
      <c r="Q30" s="25">
        <f t="shared" si="3"/>
        <v>-2000</v>
      </c>
      <c r="R30" s="25">
        <f t="shared" si="4"/>
        <v>0</v>
      </c>
      <c r="S30" s="35">
        <f t="shared" si="7"/>
        <v>15000</v>
      </c>
      <c r="T30" s="35">
        <v>15000</v>
      </c>
      <c r="U30" s="35"/>
      <c r="V30" s="35">
        <f t="shared" si="8"/>
        <v>15000</v>
      </c>
      <c r="W30" s="35">
        <v>15000</v>
      </c>
      <c r="X30" s="35"/>
      <c r="Y30" s="26"/>
    </row>
    <row r="31" spans="1:25" s="19" customFormat="1" ht="16.5" customHeight="1" x14ac:dyDescent="0.15">
      <c r="A31" s="27"/>
      <c r="B31" s="10"/>
      <c r="C31" s="10"/>
      <c r="D31" s="80"/>
      <c r="E31" s="88" t="s">
        <v>323</v>
      </c>
      <c r="F31" s="89" t="s">
        <v>322</v>
      </c>
      <c r="G31" s="12">
        <f t="shared" si="5"/>
        <v>3359</v>
      </c>
      <c r="H31" s="12">
        <v>3359</v>
      </c>
      <c r="I31" s="12"/>
      <c r="J31" s="12">
        <f t="shared" si="6"/>
        <v>6000</v>
      </c>
      <c r="K31" s="12">
        <v>6000</v>
      </c>
      <c r="L31" s="12"/>
      <c r="M31" s="80">
        <f t="shared" si="1"/>
        <v>4100</v>
      </c>
      <c r="N31" s="35">
        <v>4100</v>
      </c>
      <c r="O31" s="35"/>
      <c r="P31" s="25">
        <f t="shared" si="2"/>
        <v>-1900</v>
      </c>
      <c r="Q31" s="25">
        <f t="shared" si="3"/>
        <v>-1900</v>
      </c>
      <c r="R31" s="25">
        <f t="shared" si="4"/>
        <v>0</v>
      </c>
      <c r="S31" s="35">
        <f t="shared" si="7"/>
        <v>4500</v>
      </c>
      <c r="T31" s="35">
        <v>4500</v>
      </c>
      <c r="U31" s="35"/>
      <c r="V31" s="35">
        <f t="shared" si="8"/>
        <v>4500</v>
      </c>
      <c r="W31" s="35">
        <v>4500</v>
      </c>
      <c r="X31" s="35"/>
      <c r="Y31" s="26"/>
    </row>
    <row r="32" spans="1:25" s="19" customFormat="1" ht="16.5" customHeight="1" x14ac:dyDescent="0.15">
      <c r="A32" s="27"/>
      <c r="B32" s="10"/>
      <c r="C32" s="10"/>
      <c r="D32" s="80"/>
      <c r="E32" s="88" t="s">
        <v>325</v>
      </c>
      <c r="F32" s="89" t="s">
        <v>324</v>
      </c>
      <c r="G32" s="12">
        <f t="shared" si="5"/>
        <v>9094.7999999999993</v>
      </c>
      <c r="H32" s="12">
        <v>9094.7999999999993</v>
      </c>
      <c r="I32" s="12"/>
      <c r="J32" s="12">
        <f t="shared" si="6"/>
        <v>12000</v>
      </c>
      <c r="K32" s="12">
        <v>12000</v>
      </c>
      <c r="L32" s="12"/>
      <c r="M32" s="80">
        <f t="shared" si="1"/>
        <v>8000</v>
      </c>
      <c r="N32" s="35">
        <v>8000</v>
      </c>
      <c r="O32" s="35"/>
      <c r="P32" s="25">
        <f t="shared" si="2"/>
        <v>-4000</v>
      </c>
      <c r="Q32" s="25">
        <f t="shared" si="3"/>
        <v>-4000</v>
      </c>
      <c r="R32" s="25">
        <f t="shared" si="4"/>
        <v>0</v>
      </c>
      <c r="S32" s="35">
        <f t="shared" si="7"/>
        <v>9500</v>
      </c>
      <c r="T32" s="35">
        <v>9500</v>
      </c>
      <c r="U32" s="35"/>
      <c r="V32" s="35">
        <f t="shared" si="8"/>
        <v>10500</v>
      </c>
      <c r="W32" s="35">
        <v>10500</v>
      </c>
      <c r="X32" s="35"/>
      <c r="Y32" s="26"/>
    </row>
    <row r="33" spans="1:25" s="19" customFormat="1" ht="16.5" customHeight="1" x14ac:dyDescent="0.15">
      <c r="A33" s="27"/>
      <c r="B33" s="10"/>
      <c r="C33" s="10"/>
      <c r="D33" s="80"/>
      <c r="E33" s="88" t="s">
        <v>327</v>
      </c>
      <c r="F33" s="89" t="s">
        <v>326</v>
      </c>
      <c r="G33" s="11">
        <f t="shared" si="5"/>
        <v>862</v>
      </c>
      <c r="H33" s="11">
        <v>862</v>
      </c>
      <c r="I33" s="12"/>
      <c r="J33" s="12">
        <f t="shared" si="6"/>
        <v>950</v>
      </c>
      <c r="K33" s="12">
        <v>950</v>
      </c>
      <c r="L33" s="12"/>
      <c r="M33" s="80">
        <f t="shared" si="1"/>
        <v>950</v>
      </c>
      <c r="N33" s="35">
        <v>950</v>
      </c>
      <c r="O33" s="35"/>
      <c r="P33" s="25">
        <f t="shared" si="2"/>
        <v>0</v>
      </c>
      <c r="Q33" s="25">
        <f t="shared" si="3"/>
        <v>0</v>
      </c>
      <c r="R33" s="25">
        <f t="shared" si="4"/>
        <v>0</v>
      </c>
      <c r="S33" s="35">
        <f t="shared" si="7"/>
        <v>950</v>
      </c>
      <c r="T33" s="35">
        <v>950</v>
      </c>
      <c r="U33" s="35"/>
      <c r="V33" s="35">
        <f t="shared" si="8"/>
        <v>980</v>
      </c>
      <c r="W33" s="35">
        <v>980</v>
      </c>
      <c r="X33" s="35"/>
      <c r="Y33" s="26"/>
    </row>
    <row r="34" spans="1:25" s="19" customFormat="1" ht="16.5" customHeight="1" x14ac:dyDescent="0.15">
      <c r="A34" s="27"/>
      <c r="B34" s="10"/>
      <c r="C34" s="10"/>
      <c r="D34" s="80"/>
      <c r="E34" s="88" t="s">
        <v>426</v>
      </c>
      <c r="F34" s="89">
        <v>4657</v>
      </c>
      <c r="G34" s="11">
        <f t="shared" si="5"/>
        <v>0</v>
      </c>
      <c r="H34" s="11">
        <v>0</v>
      </c>
      <c r="I34" s="12"/>
      <c r="J34" s="12">
        <f t="shared" si="6"/>
        <v>0</v>
      </c>
      <c r="K34" s="12">
        <v>0</v>
      </c>
      <c r="L34" s="12"/>
      <c r="M34" s="80">
        <f t="shared" si="1"/>
        <v>0</v>
      </c>
      <c r="N34" s="35"/>
      <c r="O34" s="35"/>
      <c r="P34" s="25">
        <f t="shared" si="2"/>
        <v>0</v>
      </c>
      <c r="Q34" s="25">
        <f t="shared" si="3"/>
        <v>0</v>
      </c>
      <c r="R34" s="25">
        <f t="shared" si="4"/>
        <v>0</v>
      </c>
      <c r="S34" s="35">
        <f t="shared" si="7"/>
        <v>0</v>
      </c>
      <c r="T34" s="35">
        <v>0</v>
      </c>
      <c r="U34" s="35"/>
      <c r="V34" s="35">
        <f t="shared" si="8"/>
        <v>0</v>
      </c>
      <c r="W34" s="35">
        <v>0</v>
      </c>
      <c r="X34" s="35"/>
      <c r="Y34" s="26"/>
    </row>
    <row r="35" spans="1:25" s="19" customFormat="1" ht="16.5" customHeight="1" x14ac:dyDescent="0.15">
      <c r="A35" s="27"/>
      <c r="B35" s="10"/>
      <c r="C35" s="10"/>
      <c r="D35" s="80"/>
      <c r="E35" s="91" t="s">
        <v>434</v>
      </c>
      <c r="F35" s="89">
        <v>5113</v>
      </c>
      <c r="G35" s="11">
        <f t="shared" si="5"/>
        <v>0</v>
      </c>
      <c r="H35" s="11">
        <v>0</v>
      </c>
      <c r="I35" s="12"/>
      <c r="J35" s="12"/>
      <c r="K35" s="12"/>
      <c r="L35" s="12"/>
      <c r="M35" s="80">
        <f>O35</f>
        <v>307713.65999999997</v>
      </c>
      <c r="N35" s="35"/>
      <c r="O35" s="35">
        <v>307713.65999999997</v>
      </c>
      <c r="P35" s="25">
        <f t="shared" si="2"/>
        <v>307713.65999999997</v>
      </c>
      <c r="Q35" s="25">
        <f t="shared" si="3"/>
        <v>0</v>
      </c>
      <c r="R35" s="25">
        <f t="shared" si="4"/>
        <v>307713.65999999997</v>
      </c>
      <c r="S35" s="35">
        <f t="shared" si="7"/>
        <v>0</v>
      </c>
      <c r="T35" s="35"/>
      <c r="U35" s="35">
        <v>0</v>
      </c>
      <c r="V35" s="35">
        <f>X35</f>
        <v>0</v>
      </c>
      <c r="W35" s="35"/>
      <c r="X35" s="35"/>
      <c r="Y35" s="26"/>
    </row>
    <row r="36" spans="1:25" s="19" customFormat="1" ht="16.5" customHeight="1" x14ac:dyDescent="0.15">
      <c r="A36" s="27"/>
      <c r="B36" s="10"/>
      <c r="C36" s="10"/>
      <c r="D36" s="80"/>
      <c r="E36" s="88" t="s">
        <v>347</v>
      </c>
      <c r="F36" s="89" t="s">
        <v>346</v>
      </c>
      <c r="G36" s="11">
        <f t="shared" si="5"/>
        <v>2633.13</v>
      </c>
      <c r="H36" s="80">
        <v>0</v>
      </c>
      <c r="I36" s="11">
        <v>2633.13</v>
      </c>
      <c r="J36" s="12">
        <f>K36+L36</f>
        <v>2000</v>
      </c>
      <c r="K36" s="12"/>
      <c r="L36" s="12">
        <v>2000</v>
      </c>
      <c r="M36" s="80">
        <f t="shared" si="1"/>
        <v>0</v>
      </c>
      <c r="N36" s="35">
        <v>0</v>
      </c>
      <c r="O36" s="35">
        <v>0</v>
      </c>
      <c r="P36" s="25">
        <f t="shared" si="2"/>
        <v>-2000</v>
      </c>
      <c r="Q36" s="25">
        <f t="shared" si="3"/>
        <v>0</v>
      </c>
      <c r="R36" s="25">
        <f t="shared" si="4"/>
        <v>-2000</v>
      </c>
      <c r="S36" s="35">
        <f t="shared" si="7"/>
        <v>0</v>
      </c>
      <c r="T36" s="35"/>
      <c r="U36" s="35">
        <v>0</v>
      </c>
      <c r="V36" s="35">
        <f>X35</f>
        <v>0</v>
      </c>
      <c r="W36" s="35"/>
      <c r="X36" s="35"/>
      <c r="Y36" s="26"/>
    </row>
    <row r="37" spans="1:25" s="19" customFormat="1" ht="16.5" customHeight="1" x14ac:dyDescent="0.15">
      <c r="A37" s="27"/>
      <c r="B37" s="10"/>
      <c r="C37" s="10"/>
      <c r="D37" s="80"/>
      <c r="E37" s="33" t="s">
        <v>351</v>
      </c>
      <c r="F37" s="89" t="s">
        <v>350</v>
      </c>
      <c r="G37" s="11">
        <f>I37</f>
        <v>1160</v>
      </c>
      <c r="H37" s="80"/>
      <c r="I37" s="11">
        <v>1160</v>
      </c>
      <c r="J37" s="12"/>
      <c r="K37" s="12"/>
      <c r="L37" s="12"/>
      <c r="M37" s="80"/>
      <c r="N37" s="35"/>
      <c r="O37" s="35"/>
      <c r="P37" s="25"/>
      <c r="Q37" s="25"/>
      <c r="R37" s="25"/>
      <c r="S37" s="35"/>
      <c r="T37" s="35"/>
      <c r="U37" s="35"/>
      <c r="V37" s="35"/>
      <c r="W37" s="35"/>
      <c r="X37" s="35"/>
      <c r="Y37" s="26"/>
    </row>
    <row r="38" spans="1:25" s="74" customFormat="1" ht="18.75" customHeight="1" x14ac:dyDescent="0.15">
      <c r="A38" s="67" t="s">
        <v>183</v>
      </c>
      <c r="B38" s="68" t="s">
        <v>173</v>
      </c>
      <c r="C38" s="68" t="s">
        <v>182</v>
      </c>
      <c r="D38" s="68" t="s">
        <v>174</v>
      </c>
      <c r="E38" s="81" t="s">
        <v>184</v>
      </c>
      <c r="F38" s="82"/>
      <c r="G38" s="83">
        <f>H38+I38</f>
        <v>104951.36</v>
      </c>
      <c r="H38" s="83">
        <f>H40+H53</f>
        <v>55369.65</v>
      </c>
      <c r="I38" s="83">
        <f>I40+I53</f>
        <v>49581.71</v>
      </c>
      <c r="J38" s="83">
        <f>K38</f>
        <v>72866</v>
      </c>
      <c r="K38" s="83">
        <f>K40+K53</f>
        <v>72866</v>
      </c>
      <c r="L38" s="83"/>
      <c r="M38" s="36">
        <f t="shared" si="1"/>
        <v>136298.20000000001</v>
      </c>
      <c r="N38" s="25">
        <f>N40+N53</f>
        <v>86851.5</v>
      </c>
      <c r="O38" s="25">
        <f>O53</f>
        <v>49446.7</v>
      </c>
      <c r="P38" s="25">
        <f>M38-J38</f>
        <v>63432.200000000012</v>
      </c>
      <c r="Q38" s="25">
        <f>N38-K38</f>
        <v>13985.5</v>
      </c>
      <c r="R38" s="25">
        <f>O38-L38</f>
        <v>49446.7</v>
      </c>
      <c r="S38" s="25">
        <f>T38+U38</f>
        <v>147851.04999999999</v>
      </c>
      <c r="T38" s="25">
        <f>T40+T53</f>
        <v>87851.05</v>
      </c>
      <c r="U38" s="25">
        <f>U53</f>
        <v>60000</v>
      </c>
      <c r="V38" s="25">
        <f>W38+X38</f>
        <v>142861.5</v>
      </c>
      <c r="W38" s="25">
        <f>W40+W53</f>
        <v>87861.5</v>
      </c>
      <c r="X38" s="25">
        <f>X53</f>
        <v>55000</v>
      </c>
      <c r="Y38" s="92"/>
    </row>
    <row r="39" spans="1:25" ht="12.75" customHeight="1" x14ac:dyDescent="0.15">
      <c r="A39" s="52"/>
      <c r="B39" s="29"/>
      <c r="C39" s="29"/>
      <c r="D39" s="78"/>
      <c r="E39" s="79" t="s">
        <v>179</v>
      </c>
      <c r="F39" s="66"/>
      <c r="G39" s="78"/>
      <c r="H39" s="78"/>
      <c r="I39" s="78"/>
      <c r="J39" s="78"/>
      <c r="K39" s="78"/>
      <c r="L39" s="78"/>
      <c r="M39" s="80"/>
      <c r="N39" s="35"/>
      <c r="O39" s="35"/>
      <c r="P39" s="25"/>
      <c r="Q39" s="25"/>
      <c r="R39" s="25"/>
      <c r="S39" s="35"/>
      <c r="T39" s="35"/>
      <c r="U39" s="35"/>
      <c r="V39" s="35"/>
      <c r="W39" s="35"/>
      <c r="X39" s="35"/>
      <c r="Y39" s="32"/>
    </row>
    <row r="40" spans="1:25" s="98" customFormat="1" ht="23.25" customHeight="1" x14ac:dyDescent="0.15">
      <c r="A40" s="93" t="s">
        <v>185</v>
      </c>
      <c r="B40" s="94" t="s">
        <v>173</v>
      </c>
      <c r="C40" s="94" t="s">
        <v>182</v>
      </c>
      <c r="D40" s="94" t="s">
        <v>177</v>
      </c>
      <c r="E40" s="95" t="s">
        <v>186</v>
      </c>
      <c r="F40" s="96"/>
      <c r="G40" s="97">
        <f>G42</f>
        <v>23917.73</v>
      </c>
      <c r="H40" s="97">
        <f>H42</f>
        <v>5298.06</v>
      </c>
      <c r="I40" s="97">
        <f>I42</f>
        <v>18619.669999999998</v>
      </c>
      <c r="J40" s="97">
        <f>K40</f>
        <v>5997</v>
      </c>
      <c r="K40" s="97">
        <f>K42</f>
        <v>5997</v>
      </c>
      <c r="L40" s="97"/>
      <c r="M40" s="36">
        <f t="shared" si="1"/>
        <v>5997</v>
      </c>
      <c r="N40" s="25">
        <v>5997</v>
      </c>
      <c r="O40" s="25"/>
      <c r="P40" s="25">
        <f>M40-J40</f>
        <v>0</v>
      </c>
      <c r="Q40" s="25">
        <f>N40-K40</f>
        <v>0</v>
      </c>
      <c r="R40" s="25">
        <f>O40-L40</f>
        <v>0</v>
      </c>
      <c r="S40" s="25">
        <f>T40</f>
        <v>5997</v>
      </c>
      <c r="T40" s="25">
        <f>T42</f>
        <v>5997</v>
      </c>
      <c r="U40" s="25"/>
      <c r="V40" s="25">
        <f>W40</f>
        <v>5997</v>
      </c>
      <c r="W40" s="25">
        <f>W42</f>
        <v>5997</v>
      </c>
      <c r="X40" s="25"/>
      <c r="Y40" s="236" t="s">
        <v>502</v>
      </c>
    </row>
    <row r="41" spans="1:25" ht="12.75" customHeight="1" x14ac:dyDescent="0.15">
      <c r="A41" s="52"/>
      <c r="B41" s="29"/>
      <c r="C41" s="29"/>
      <c r="D41" s="78"/>
      <c r="E41" s="79" t="s">
        <v>4</v>
      </c>
      <c r="F41" s="66"/>
      <c r="G41" s="78"/>
      <c r="H41" s="78"/>
      <c r="I41" s="78"/>
      <c r="J41" s="78"/>
      <c r="K41" s="78"/>
      <c r="L41" s="78"/>
      <c r="M41" s="80"/>
      <c r="N41" s="35"/>
      <c r="O41" s="35"/>
      <c r="P41" s="25"/>
      <c r="Q41" s="25"/>
      <c r="R41" s="25"/>
      <c r="S41" s="35"/>
      <c r="T41" s="35"/>
      <c r="U41" s="35"/>
      <c r="V41" s="35"/>
      <c r="W41" s="35"/>
      <c r="X41" s="35"/>
      <c r="Y41" s="237"/>
    </row>
    <row r="42" spans="1:25" s="74" customFormat="1" ht="36.75" customHeight="1" x14ac:dyDescent="0.15">
      <c r="A42" s="20"/>
      <c r="B42" s="24"/>
      <c r="C42" s="24"/>
      <c r="D42" s="36"/>
      <c r="E42" s="81" t="s">
        <v>380</v>
      </c>
      <c r="F42" s="86"/>
      <c r="G42" s="87">
        <f>H42+I42</f>
        <v>23917.73</v>
      </c>
      <c r="H42" s="87">
        <f>H43+H44+H45+H46+H47+H48+H49+H50</f>
        <v>5298.06</v>
      </c>
      <c r="I42" s="87">
        <f>I51+I52</f>
        <v>18619.669999999998</v>
      </c>
      <c r="J42" s="87">
        <f>K42</f>
        <v>5997</v>
      </c>
      <c r="K42" s="87">
        <f>K43</f>
        <v>5997</v>
      </c>
      <c r="L42" s="87"/>
      <c r="M42" s="36">
        <f t="shared" si="1"/>
        <v>5997</v>
      </c>
      <c r="N42" s="25">
        <f>N43</f>
        <v>5997</v>
      </c>
      <c r="O42" s="25"/>
      <c r="P42" s="25">
        <f t="shared" ref="P42:P53" si="9">M42-J42</f>
        <v>0</v>
      </c>
      <c r="Q42" s="25">
        <f t="shared" ref="Q42:Q53" si="10">N42-K42</f>
        <v>0</v>
      </c>
      <c r="R42" s="25">
        <f t="shared" ref="R42:R53" si="11">O42-L42</f>
        <v>0</v>
      </c>
      <c r="S42" s="25">
        <f>T42</f>
        <v>5997</v>
      </c>
      <c r="T42" s="25">
        <f>T43</f>
        <v>5997</v>
      </c>
      <c r="U42" s="25"/>
      <c r="V42" s="25">
        <f>W42</f>
        <v>5997</v>
      </c>
      <c r="W42" s="25">
        <f>W43</f>
        <v>5997</v>
      </c>
      <c r="X42" s="25"/>
      <c r="Y42" s="237"/>
    </row>
    <row r="43" spans="1:25" s="19" customFormat="1" ht="16.5" customHeight="1" x14ac:dyDescent="0.15">
      <c r="A43" s="27"/>
      <c r="B43" s="10"/>
      <c r="C43" s="10"/>
      <c r="D43" s="80"/>
      <c r="E43" s="88" t="s">
        <v>287</v>
      </c>
      <c r="F43" s="66" t="s">
        <v>286</v>
      </c>
      <c r="G43" s="80">
        <f>H43+I43</f>
        <v>5298.06</v>
      </c>
      <c r="H43" s="80">
        <v>5298.06</v>
      </c>
      <c r="I43" s="87"/>
      <c r="J43" s="80">
        <f>K43</f>
        <v>5997</v>
      </c>
      <c r="K43" s="80">
        <v>5997</v>
      </c>
      <c r="L43" s="87"/>
      <c r="M43" s="80">
        <f t="shared" si="1"/>
        <v>5997</v>
      </c>
      <c r="N43" s="35">
        <v>5997</v>
      </c>
      <c r="O43" s="35"/>
      <c r="P43" s="25">
        <f t="shared" si="9"/>
        <v>0</v>
      </c>
      <c r="Q43" s="25">
        <f t="shared" si="10"/>
        <v>0</v>
      </c>
      <c r="R43" s="25">
        <f t="shared" si="11"/>
        <v>0</v>
      </c>
      <c r="S43" s="35">
        <f>T43</f>
        <v>5997</v>
      </c>
      <c r="T43" s="35">
        <v>5997</v>
      </c>
      <c r="U43" s="35"/>
      <c r="V43" s="35">
        <f>W43</f>
        <v>5997</v>
      </c>
      <c r="W43" s="35">
        <v>5997</v>
      </c>
      <c r="X43" s="35"/>
      <c r="Y43" s="238"/>
    </row>
    <row r="44" spans="1:25" s="19" customFormat="1" ht="18" customHeight="1" x14ac:dyDescent="0.15">
      <c r="A44" s="27"/>
      <c r="B44" s="10"/>
      <c r="C44" s="10"/>
      <c r="D44" s="80"/>
      <c r="E44" s="91" t="s">
        <v>427</v>
      </c>
      <c r="F44" s="89">
        <v>4212</v>
      </c>
      <c r="G44" s="80">
        <f t="shared" ref="G44:G52" si="12">H44+I44</f>
        <v>0</v>
      </c>
      <c r="H44" s="80">
        <v>0</v>
      </c>
      <c r="I44" s="87"/>
      <c r="J44" s="80">
        <f t="shared" ref="J44:J52" si="13">K44</f>
        <v>0</v>
      </c>
      <c r="K44" s="80">
        <v>0</v>
      </c>
      <c r="L44" s="87"/>
      <c r="M44" s="80">
        <f t="shared" si="1"/>
        <v>0</v>
      </c>
      <c r="N44" s="35">
        <v>0</v>
      </c>
      <c r="O44" s="35"/>
      <c r="P44" s="25">
        <f t="shared" si="9"/>
        <v>0</v>
      </c>
      <c r="Q44" s="25">
        <f t="shared" si="10"/>
        <v>0</v>
      </c>
      <c r="R44" s="25">
        <f t="shared" si="11"/>
        <v>0</v>
      </c>
      <c r="S44" s="35">
        <f t="shared" ref="S44:S72" si="14">T44</f>
        <v>0</v>
      </c>
      <c r="T44" s="35">
        <f t="shared" ref="T44:V52" si="15">U44</f>
        <v>0</v>
      </c>
      <c r="U44" s="35"/>
      <c r="V44" s="35">
        <f t="shared" si="15"/>
        <v>0</v>
      </c>
      <c r="W44" s="35">
        <v>0</v>
      </c>
      <c r="X44" s="35"/>
      <c r="Y44" s="26"/>
    </row>
    <row r="45" spans="1:25" s="19" customFormat="1" ht="18" customHeight="1" x14ac:dyDescent="0.15">
      <c r="A45" s="27"/>
      <c r="B45" s="10"/>
      <c r="C45" s="10"/>
      <c r="D45" s="80"/>
      <c r="E45" s="91" t="s">
        <v>428</v>
      </c>
      <c r="F45" s="89" t="s">
        <v>292</v>
      </c>
      <c r="G45" s="80">
        <f t="shared" si="12"/>
        <v>0</v>
      </c>
      <c r="H45" s="80">
        <v>0</v>
      </c>
      <c r="I45" s="87"/>
      <c r="J45" s="80">
        <f t="shared" si="13"/>
        <v>0</v>
      </c>
      <c r="K45" s="80">
        <v>0</v>
      </c>
      <c r="L45" s="87"/>
      <c r="M45" s="80">
        <f t="shared" si="1"/>
        <v>0</v>
      </c>
      <c r="N45" s="35">
        <v>0</v>
      </c>
      <c r="O45" s="35"/>
      <c r="P45" s="25">
        <f t="shared" si="9"/>
        <v>0</v>
      </c>
      <c r="Q45" s="25">
        <f t="shared" si="10"/>
        <v>0</v>
      </c>
      <c r="R45" s="25">
        <f t="shared" si="11"/>
        <v>0</v>
      </c>
      <c r="S45" s="35">
        <f t="shared" si="14"/>
        <v>0</v>
      </c>
      <c r="T45" s="35">
        <f t="shared" si="15"/>
        <v>0</v>
      </c>
      <c r="U45" s="35"/>
      <c r="V45" s="35">
        <f t="shared" si="15"/>
        <v>0</v>
      </c>
      <c r="W45" s="35">
        <v>0</v>
      </c>
      <c r="X45" s="35"/>
      <c r="Y45" s="26"/>
    </row>
    <row r="46" spans="1:25" s="19" customFormat="1" ht="18" customHeight="1" x14ac:dyDescent="0.15">
      <c r="A46" s="27"/>
      <c r="B46" s="10"/>
      <c r="C46" s="10"/>
      <c r="D46" s="80"/>
      <c r="E46" s="91" t="s">
        <v>429</v>
      </c>
      <c r="F46" s="89" t="s">
        <v>294</v>
      </c>
      <c r="G46" s="80">
        <f t="shared" si="12"/>
        <v>0</v>
      </c>
      <c r="H46" s="80">
        <v>0</v>
      </c>
      <c r="I46" s="87"/>
      <c r="J46" s="80">
        <f t="shared" si="13"/>
        <v>0</v>
      </c>
      <c r="K46" s="80">
        <v>0</v>
      </c>
      <c r="L46" s="87"/>
      <c r="M46" s="80">
        <f t="shared" si="1"/>
        <v>0</v>
      </c>
      <c r="N46" s="35">
        <v>0</v>
      </c>
      <c r="O46" s="35"/>
      <c r="P46" s="25">
        <f t="shared" si="9"/>
        <v>0</v>
      </c>
      <c r="Q46" s="25">
        <f t="shared" si="10"/>
        <v>0</v>
      </c>
      <c r="R46" s="25">
        <f t="shared" si="11"/>
        <v>0</v>
      </c>
      <c r="S46" s="35">
        <f t="shared" si="14"/>
        <v>0</v>
      </c>
      <c r="T46" s="35">
        <f t="shared" si="15"/>
        <v>0</v>
      </c>
      <c r="U46" s="35"/>
      <c r="V46" s="35">
        <f t="shared" si="15"/>
        <v>0</v>
      </c>
      <c r="W46" s="35">
        <v>0</v>
      </c>
      <c r="X46" s="35"/>
      <c r="Y46" s="26"/>
    </row>
    <row r="47" spans="1:25" s="19" customFormat="1" ht="17.25" customHeight="1" x14ac:dyDescent="0.15">
      <c r="A47" s="27"/>
      <c r="B47" s="10"/>
      <c r="C47" s="10"/>
      <c r="D47" s="80"/>
      <c r="E47" s="99" t="s">
        <v>430</v>
      </c>
      <c r="F47" s="89" t="s">
        <v>304</v>
      </c>
      <c r="G47" s="80">
        <f t="shared" si="12"/>
        <v>0</v>
      </c>
      <c r="H47" s="80">
        <v>0</v>
      </c>
      <c r="I47" s="87"/>
      <c r="J47" s="80">
        <f t="shared" si="13"/>
        <v>0</v>
      </c>
      <c r="K47" s="80">
        <v>0</v>
      </c>
      <c r="L47" s="87"/>
      <c r="M47" s="80">
        <f t="shared" si="1"/>
        <v>0</v>
      </c>
      <c r="N47" s="35">
        <v>0</v>
      </c>
      <c r="O47" s="35"/>
      <c r="P47" s="25">
        <f t="shared" si="9"/>
        <v>0</v>
      </c>
      <c r="Q47" s="25">
        <f t="shared" si="10"/>
        <v>0</v>
      </c>
      <c r="R47" s="25">
        <f t="shared" si="11"/>
        <v>0</v>
      </c>
      <c r="S47" s="35">
        <f t="shared" si="14"/>
        <v>0</v>
      </c>
      <c r="T47" s="35">
        <f t="shared" si="15"/>
        <v>0</v>
      </c>
      <c r="U47" s="35"/>
      <c r="V47" s="35">
        <f t="shared" si="15"/>
        <v>0</v>
      </c>
      <c r="W47" s="35">
        <v>0</v>
      </c>
      <c r="X47" s="35"/>
      <c r="Y47" s="26"/>
    </row>
    <row r="48" spans="1:25" ht="27" customHeight="1" x14ac:dyDescent="0.15">
      <c r="A48" s="52"/>
      <c r="B48" s="29"/>
      <c r="C48" s="29"/>
      <c r="D48" s="78"/>
      <c r="E48" s="91" t="s">
        <v>431</v>
      </c>
      <c r="F48" s="66">
        <v>4252</v>
      </c>
      <c r="G48" s="80">
        <f t="shared" si="12"/>
        <v>0</v>
      </c>
      <c r="H48" s="30">
        <v>0</v>
      </c>
      <c r="I48" s="65"/>
      <c r="J48" s="80">
        <f t="shared" si="13"/>
        <v>0</v>
      </c>
      <c r="K48" s="78">
        <v>0</v>
      </c>
      <c r="L48" s="65"/>
      <c r="M48" s="80">
        <f t="shared" si="1"/>
        <v>0</v>
      </c>
      <c r="N48" s="35">
        <v>0</v>
      </c>
      <c r="O48" s="35"/>
      <c r="P48" s="25">
        <f t="shared" si="9"/>
        <v>0</v>
      </c>
      <c r="Q48" s="25">
        <f t="shared" si="10"/>
        <v>0</v>
      </c>
      <c r="R48" s="25">
        <f t="shared" si="11"/>
        <v>0</v>
      </c>
      <c r="S48" s="35">
        <f t="shared" si="14"/>
        <v>0</v>
      </c>
      <c r="T48" s="35">
        <f t="shared" si="15"/>
        <v>0</v>
      </c>
      <c r="U48" s="35"/>
      <c r="V48" s="35">
        <f t="shared" si="15"/>
        <v>0</v>
      </c>
      <c r="W48" s="35">
        <v>0</v>
      </c>
      <c r="X48" s="35"/>
      <c r="Y48" s="100"/>
    </row>
    <row r="49" spans="1:25" ht="21.75" customHeight="1" x14ac:dyDescent="0.15">
      <c r="A49" s="52"/>
      <c r="B49" s="29"/>
      <c r="C49" s="29"/>
      <c r="D49" s="78"/>
      <c r="E49" s="91" t="s">
        <v>432</v>
      </c>
      <c r="F49" s="66">
        <v>4261</v>
      </c>
      <c r="G49" s="80">
        <f t="shared" si="12"/>
        <v>0</v>
      </c>
      <c r="H49" s="30">
        <v>0</v>
      </c>
      <c r="I49" s="65"/>
      <c r="J49" s="80">
        <f t="shared" si="13"/>
        <v>0</v>
      </c>
      <c r="K49" s="78">
        <v>0</v>
      </c>
      <c r="L49" s="65"/>
      <c r="M49" s="80">
        <f t="shared" si="1"/>
        <v>0</v>
      </c>
      <c r="N49" s="35">
        <v>0</v>
      </c>
      <c r="O49" s="35"/>
      <c r="P49" s="25">
        <f t="shared" si="9"/>
        <v>0</v>
      </c>
      <c r="Q49" s="25">
        <f t="shared" si="10"/>
        <v>0</v>
      </c>
      <c r="R49" s="25">
        <f t="shared" si="11"/>
        <v>0</v>
      </c>
      <c r="S49" s="35">
        <f t="shared" si="14"/>
        <v>0</v>
      </c>
      <c r="T49" s="35">
        <f t="shared" si="15"/>
        <v>0</v>
      </c>
      <c r="U49" s="35"/>
      <c r="V49" s="35">
        <f t="shared" si="15"/>
        <v>0</v>
      </c>
      <c r="W49" s="35">
        <v>0</v>
      </c>
      <c r="X49" s="35"/>
      <c r="Y49" s="32"/>
    </row>
    <row r="50" spans="1:25" ht="16.5" customHeight="1" x14ac:dyDescent="0.15">
      <c r="A50" s="52"/>
      <c r="B50" s="29"/>
      <c r="C50" s="29"/>
      <c r="D50" s="78"/>
      <c r="E50" s="91" t="s">
        <v>433</v>
      </c>
      <c r="F50" s="66">
        <v>4267</v>
      </c>
      <c r="G50" s="80">
        <f t="shared" si="12"/>
        <v>0</v>
      </c>
      <c r="H50" s="30">
        <v>0</v>
      </c>
      <c r="I50" s="65"/>
      <c r="J50" s="80">
        <f t="shared" si="13"/>
        <v>0</v>
      </c>
      <c r="K50" s="78">
        <v>0</v>
      </c>
      <c r="L50" s="65"/>
      <c r="M50" s="80">
        <f t="shared" si="1"/>
        <v>0</v>
      </c>
      <c r="N50" s="35">
        <v>0</v>
      </c>
      <c r="O50" s="35"/>
      <c r="P50" s="25">
        <f t="shared" si="9"/>
        <v>0</v>
      </c>
      <c r="Q50" s="25">
        <f t="shared" si="10"/>
        <v>0</v>
      </c>
      <c r="R50" s="25">
        <f t="shared" si="11"/>
        <v>0</v>
      </c>
      <c r="S50" s="35">
        <f t="shared" si="14"/>
        <v>0</v>
      </c>
      <c r="T50" s="35">
        <f t="shared" si="15"/>
        <v>0</v>
      </c>
      <c r="U50" s="35"/>
      <c r="V50" s="35">
        <f t="shared" si="15"/>
        <v>0</v>
      </c>
      <c r="W50" s="35">
        <v>0</v>
      </c>
      <c r="X50" s="35"/>
      <c r="Y50" s="32"/>
    </row>
    <row r="51" spans="1:25" ht="18" customHeight="1" x14ac:dyDescent="0.15">
      <c r="A51" s="52"/>
      <c r="B51" s="29"/>
      <c r="C51" s="29"/>
      <c r="D51" s="78"/>
      <c r="E51" s="91" t="s">
        <v>434</v>
      </c>
      <c r="F51" s="66">
        <v>5113</v>
      </c>
      <c r="G51" s="80">
        <f t="shared" si="12"/>
        <v>18427.169999999998</v>
      </c>
      <c r="H51" s="65"/>
      <c r="I51" s="65">
        <v>18427.169999999998</v>
      </c>
      <c r="J51" s="80">
        <f t="shared" si="13"/>
        <v>0</v>
      </c>
      <c r="K51" s="78"/>
      <c r="L51" s="30">
        <v>0</v>
      </c>
      <c r="M51" s="80">
        <f t="shared" si="1"/>
        <v>0</v>
      </c>
      <c r="N51" s="35">
        <v>0</v>
      </c>
      <c r="O51" s="35"/>
      <c r="P51" s="25">
        <f t="shared" si="9"/>
        <v>0</v>
      </c>
      <c r="Q51" s="25">
        <f t="shared" si="10"/>
        <v>0</v>
      </c>
      <c r="R51" s="25">
        <f t="shared" si="11"/>
        <v>0</v>
      </c>
      <c r="S51" s="35">
        <f t="shared" si="14"/>
        <v>0</v>
      </c>
      <c r="T51" s="35">
        <f t="shared" si="15"/>
        <v>0</v>
      </c>
      <c r="U51" s="35"/>
      <c r="V51" s="35">
        <f t="shared" si="15"/>
        <v>0</v>
      </c>
      <c r="W51" s="35">
        <v>0</v>
      </c>
      <c r="X51" s="35"/>
      <c r="Y51" s="32"/>
    </row>
    <row r="52" spans="1:25" ht="18.75" customHeight="1" x14ac:dyDescent="0.15">
      <c r="A52" s="52"/>
      <c r="B52" s="29"/>
      <c r="C52" s="29"/>
      <c r="D52" s="78"/>
      <c r="E52" s="33" t="s">
        <v>351</v>
      </c>
      <c r="F52" s="89" t="s">
        <v>350</v>
      </c>
      <c r="G52" s="80">
        <f t="shared" si="12"/>
        <v>192.5</v>
      </c>
      <c r="H52" s="30"/>
      <c r="I52" s="30">
        <v>192.5</v>
      </c>
      <c r="J52" s="80">
        <f t="shared" si="13"/>
        <v>0</v>
      </c>
      <c r="K52" s="78"/>
      <c r="L52" s="30">
        <v>0</v>
      </c>
      <c r="M52" s="80">
        <f t="shared" si="1"/>
        <v>0</v>
      </c>
      <c r="N52" s="35">
        <v>0</v>
      </c>
      <c r="O52" s="35"/>
      <c r="P52" s="25">
        <f t="shared" si="9"/>
        <v>0</v>
      </c>
      <c r="Q52" s="25">
        <f t="shared" si="10"/>
        <v>0</v>
      </c>
      <c r="R52" s="25">
        <f t="shared" si="11"/>
        <v>0</v>
      </c>
      <c r="S52" s="35">
        <f t="shared" si="14"/>
        <v>0</v>
      </c>
      <c r="T52" s="35">
        <f t="shared" si="15"/>
        <v>0</v>
      </c>
      <c r="U52" s="35"/>
      <c r="V52" s="35">
        <f t="shared" si="15"/>
        <v>0</v>
      </c>
      <c r="W52" s="35">
        <v>0</v>
      </c>
      <c r="X52" s="35"/>
      <c r="Y52" s="32"/>
    </row>
    <row r="53" spans="1:25" s="74" customFormat="1" ht="18" customHeight="1" x14ac:dyDescent="0.15">
      <c r="A53" s="101">
        <v>2133</v>
      </c>
      <c r="B53" s="102" t="s">
        <v>177</v>
      </c>
      <c r="C53" s="24">
        <v>3</v>
      </c>
      <c r="D53" s="24">
        <v>3</v>
      </c>
      <c r="E53" s="103" t="s">
        <v>415</v>
      </c>
      <c r="F53" s="104"/>
      <c r="G53" s="36">
        <f>H53+I53</f>
        <v>81033.63</v>
      </c>
      <c r="H53" s="36">
        <f>H54+H55+H56+H57+H58+H59+H60+H61+H62+H63+H64+H65+H66</f>
        <v>50071.590000000004</v>
      </c>
      <c r="I53" s="36">
        <f>I67+I68+I69+I70+I71</f>
        <v>30962.04</v>
      </c>
      <c r="J53" s="36">
        <f>K53</f>
        <v>66869</v>
      </c>
      <c r="K53" s="36">
        <f>K54+K55+K56+K57+K58+K59+K61+K62+K64</f>
        <v>66869</v>
      </c>
      <c r="L53" s="36"/>
      <c r="M53" s="36">
        <f t="shared" si="1"/>
        <v>130301.2</v>
      </c>
      <c r="N53" s="25">
        <f>N54+N55+N56+N57+N58+N59+N61+N62+N64</f>
        <v>80854.5</v>
      </c>
      <c r="O53" s="25">
        <f>O67+O68</f>
        <v>49446.7</v>
      </c>
      <c r="P53" s="25">
        <f t="shared" si="9"/>
        <v>63432.2</v>
      </c>
      <c r="Q53" s="25">
        <f t="shared" si="10"/>
        <v>13985.5</v>
      </c>
      <c r="R53" s="25">
        <f t="shared" si="11"/>
        <v>49446.7</v>
      </c>
      <c r="S53" s="25">
        <f>T53+U53</f>
        <v>141854.04999999999</v>
      </c>
      <c r="T53" s="25">
        <f>T54+T55+T56+T57+T58+T59+T61+T62+T64</f>
        <v>81854.05</v>
      </c>
      <c r="U53" s="25">
        <f>U68</f>
        <v>60000</v>
      </c>
      <c r="V53" s="25">
        <f>W53+X53</f>
        <v>136864.5</v>
      </c>
      <c r="W53" s="25">
        <f>W54+W55+W56+W57+W58+W59+W61+W62+W64</f>
        <v>81864.5</v>
      </c>
      <c r="X53" s="25">
        <f>X68</f>
        <v>55000</v>
      </c>
      <c r="Y53" s="236" t="s">
        <v>503</v>
      </c>
    </row>
    <row r="54" spans="1:25" s="19" customFormat="1" ht="16.5" customHeight="1" x14ac:dyDescent="0.15">
      <c r="A54" s="15"/>
      <c r="B54" s="12"/>
      <c r="C54" s="12"/>
      <c r="D54" s="12"/>
      <c r="E54" s="91" t="s">
        <v>428</v>
      </c>
      <c r="F54" s="89">
        <v>4213</v>
      </c>
      <c r="G54" s="80">
        <f>H54+I54</f>
        <v>498.73</v>
      </c>
      <c r="H54" s="80">
        <v>498.73</v>
      </c>
      <c r="I54" s="80"/>
      <c r="J54" s="80">
        <f>K54</f>
        <v>140</v>
      </c>
      <c r="K54" s="80">
        <v>140</v>
      </c>
      <c r="L54" s="80"/>
      <c r="M54" s="80">
        <f t="shared" si="1"/>
        <v>540</v>
      </c>
      <c r="N54" s="35">
        <v>540</v>
      </c>
      <c r="O54" s="35"/>
      <c r="P54" s="25">
        <f t="shared" ref="P54:P71" si="16">M54-J54</f>
        <v>400</v>
      </c>
      <c r="Q54" s="25">
        <f t="shared" ref="Q54:Q71" si="17">N54-K54</f>
        <v>400</v>
      </c>
      <c r="R54" s="25">
        <f t="shared" ref="R54:R71" si="18">O54-L54</f>
        <v>0</v>
      </c>
      <c r="S54" s="35">
        <f t="shared" si="14"/>
        <v>400</v>
      </c>
      <c r="T54" s="35">
        <v>400</v>
      </c>
      <c r="U54" s="35"/>
      <c r="V54" s="35">
        <f>W54</f>
        <v>400</v>
      </c>
      <c r="W54" s="35">
        <v>400</v>
      </c>
      <c r="X54" s="35"/>
      <c r="Y54" s="237"/>
    </row>
    <row r="55" spans="1:25" s="19" customFormat="1" ht="16.5" customHeight="1" x14ac:dyDescent="0.15">
      <c r="A55" s="15"/>
      <c r="B55" s="12"/>
      <c r="C55" s="12"/>
      <c r="D55" s="12"/>
      <c r="E55" s="91" t="s">
        <v>429</v>
      </c>
      <c r="F55" s="89" t="s">
        <v>294</v>
      </c>
      <c r="G55" s="80">
        <f t="shared" ref="G55:G71" si="19">H55+I55</f>
        <v>2198.52</v>
      </c>
      <c r="H55" s="80">
        <v>2198.52</v>
      </c>
      <c r="I55" s="80"/>
      <c r="J55" s="80">
        <f t="shared" ref="J55:J71" si="20">K55</f>
        <v>2200</v>
      </c>
      <c r="K55" s="80">
        <v>2200</v>
      </c>
      <c r="L55" s="80"/>
      <c r="M55" s="80">
        <f t="shared" si="1"/>
        <v>2200</v>
      </c>
      <c r="N55" s="35">
        <v>2200</v>
      </c>
      <c r="O55" s="35"/>
      <c r="P55" s="25">
        <f t="shared" si="16"/>
        <v>0</v>
      </c>
      <c r="Q55" s="25">
        <f t="shared" si="17"/>
        <v>0</v>
      </c>
      <c r="R55" s="25">
        <f t="shared" si="18"/>
        <v>0</v>
      </c>
      <c r="S55" s="35">
        <f t="shared" si="14"/>
        <v>2200</v>
      </c>
      <c r="T55" s="35">
        <v>2200</v>
      </c>
      <c r="U55" s="35"/>
      <c r="V55" s="35">
        <f t="shared" ref="V55:V64" si="21">W55</f>
        <v>2200</v>
      </c>
      <c r="W55" s="35">
        <v>2200</v>
      </c>
      <c r="X55" s="35"/>
      <c r="Y55" s="237"/>
    </row>
    <row r="56" spans="1:25" s="19" customFormat="1" ht="17.25" customHeight="1" x14ac:dyDescent="0.15">
      <c r="A56" s="15"/>
      <c r="B56" s="12"/>
      <c r="C56" s="12"/>
      <c r="D56" s="12"/>
      <c r="E56" s="88" t="s">
        <v>299</v>
      </c>
      <c r="F56" s="66" t="s">
        <v>298</v>
      </c>
      <c r="G56" s="80">
        <f t="shared" si="19"/>
        <v>0</v>
      </c>
      <c r="H56" s="80">
        <v>0</v>
      </c>
      <c r="I56" s="80"/>
      <c r="J56" s="80">
        <f t="shared" si="20"/>
        <v>0</v>
      </c>
      <c r="K56" s="80">
        <v>0</v>
      </c>
      <c r="L56" s="80"/>
      <c r="M56" s="80">
        <f t="shared" si="1"/>
        <v>0</v>
      </c>
      <c r="N56" s="35">
        <v>0</v>
      </c>
      <c r="O56" s="35"/>
      <c r="P56" s="25">
        <f t="shared" si="16"/>
        <v>0</v>
      </c>
      <c r="Q56" s="25">
        <f t="shared" si="17"/>
        <v>0</v>
      </c>
      <c r="R56" s="25">
        <f t="shared" si="18"/>
        <v>0</v>
      </c>
      <c r="S56" s="35">
        <f t="shared" si="14"/>
        <v>0</v>
      </c>
      <c r="T56" s="35">
        <v>0</v>
      </c>
      <c r="U56" s="35"/>
      <c r="V56" s="35">
        <f t="shared" si="21"/>
        <v>0</v>
      </c>
      <c r="W56" s="35">
        <v>0</v>
      </c>
      <c r="X56" s="35"/>
      <c r="Y56" s="237"/>
    </row>
    <row r="57" spans="1:25" s="19" customFormat="1" ht="20.25" customHeight="1" x14ac:dyDescent="0.15">
      <c r="A57" s="15"/>
      <c r="B57" s="12"/>
      <c r="C57" s="12"/>
      <c r="D57" s="12"/>
      <c r="E57" s="91" t="s">
        <v>436</v>
      </c>
      <c r="F57" s="89" t="s">
        <v>306</v>
      </c>
      <c r="G57" s="80">
        <f t="shared" si="19"/>
        <v>198.2</v>
      </c>
      <c r="H57" s="80">
        <v>198.2</v>
      </c>
      <c r="I57" s="80"/>
      <c r="J57" s="80">
        <f t="shared" si="20"/>
        <v>310</v>
      </c>
      <c r="K57" s="80">
        <v>310</v>
      </c>
      <c r="L57" s="80"/>
      <c r="M57" s="80">
        <f t="shared" si="1"/>
        <v>232.5</v>
      </c>
      <c r="N57" s="35">
        <v>232.5</v>
      </c>
      <c r="O57" s="35"/>
      <c r="P57" s="25">
        <f t="shared" si="16"/>
        <v>-77.5</v>
      </c>
      <c r="Q57" s="25">
        <f t="shared" si="17"/>
        <v>-77.5</v>
      </c>
      <c r="R57" s="25">
        <f t="shared" si="18"/>
        <v>0</v>
      </c>
      <c r="S57" s="35">
        <f t="shared" si="14"/>
        <v>232.5</v>
      </c>
      <c r="T57" s="35">
        <v>232.5</v>
      </c>
      <c r="U57" s="35"/>
      <c r="V57" s="35">
        <f t="shared" si="21"/>
        <v>232.5</v>
      </c>
      <c r="W57" s="35">
        <v>232.5</v>
      </c>
      <c r="X57" s="35"/>
      <c r="Y57" s="238"/>
    </row>
    <row r="58" spans="1:25" s="19" customFormat="1" ht="19.5" customHeight="1" x14ac:dyDescent="0.15">
      <c r="A58" s="15"/>
      <c r="B58" s="12"/>
      <c r="C58" s="12"/>
      <c r="D58" s="12"/>
      <c r="E58" s="91" t="s">
        <v>437</v>
      </c>
      <c r="F58" s="89" t="s">
        <v>309</v>
      </c>
      <c r="G58" s="80">
        <f t="shared" si="19"/>
        <v>936.05</v>
      </c>
      <c r="H58" s="80">
        <v>936.05</v>
      </c>
      <c r="I58" s="80"/>
      <c r="J58" s="80">
        <f t="shared" si="20"/>
        <v>950</v>
      </c>
      <c r="K58" s="80">
        <v>950</v>
      </c>
      <c r="L58" s="80"/>
      <c r="M58" s="80">
        <f t="shared" si="1"/>
        <v>950</v>
      </c>
      <c r="N58" s="35">
        <v>950</v>
      </c>
      <c r="O58" s="35"/>
      <c r="P58" s="25">
        <f t="shared" si="16"/>
        <v>0</v>
      </c>
      <c r="Q58" s="25">
        <f t="shared" si="17"/>
        <v>0</v>
      </c>
      <c r="R58" s="25">
        <f t="shared" si="18"/>
        <v>0</v>
      </c>
      <c r="S58" s="35">
        <f t="shared" si="14"/>
        <v>950</v>
      </c>
      <c r="T58" s="35">
        <v>950</v>
      </c>
      <c r="U58" s="35"/>
      <c r="V58" s="35">
        <f t="shared" si="21"/>
        <v>950</v>
      </c>
      <c r="W58" s="35">
        <v>950</v>
      </c>
      <c r="X58" s="35"/>
      <c r="Y58" s="26"/>
    </row>
    <row r="59" spans="1:25" s="19" customFormat="1" ht="18.75" customHeight="1" x14ac:dyDescent="0.15">
      <c r="A59" s="15"/>
      <c r="B59" s="12"/>
      <c r="C59" s="12"/>
      <c r="D59" s="12"/>
      <c r="E59" s="91" t="s">
        <v>438</v>
      </c>
      <c r="F59" s="89" t="s">
        <v>315</v>
      </c>
      <c r="G59" s="80">
        <f t="shared" si="19"/>
        <v>7107.95</v>
      </c>
      <c r="H59" s="80">
        <v>7107.95</v>
      </c>
      <c r="I59" s="80"/>
      <c r="J59" s="80">
        <f t="shared" si="20"/>
        <v>15000</v>
      </c>
      <c r="K59" s="80">
        <v>15000</v>
      </c>
      <c r="L59" s="80"/>
      <c r="M59" s="80">
        <f t="shared" si="1"/>
        <v>15000</v>
      </c>
      <c r="N59" s="35">
        <v>15000</v>
      </c>
      <c r="O59" s="35"/>
      <c r="P59" s="25">
        <f t="shared" si="16"/>
        <v>0</v>
      </c>
      <c r="Q59" s="25">
        <f t="shared" si="17"/>
        <v>0</v>
      </c>
      <c r="R59" s="25">
        <f t="shared" si="18"/>
        <v>0</v>
      </c>
      <c r="S59" s="35">
        <f t="shared" si="14"/>
        <v>15000</v>
      </c>
      <c r="T59" s="35">
        <v>15000</v>
      </c>
      <c r="U59" s="35"/>
      <c r="V59" s="35">
        <f t="shared" si="21"/>
        <v>15000</v>
      </c>
      <c r="W59" s="35">
        <v>15000</v>
      </c>
      <c r="X59" s="35"/>
      <c r="Y59" s="26"/>
    </row>
    <row r="60" spans="1:25" s="19" customFormat="1" ht="18.75" customHeight="1" x14ac:dyDescent="0.15">
      <c r="A60" s="15"/>
      <c r="B60" s="12"/>
      <c r="C60" s="12"/>
      <c r="D60" s="12"/>
      <c r="E60" s="88" t="s">
        <v>317</v>
      </c>
      <c r="F60" s="89" t="s">
        <v>316</v>
      </c>
      <c r="G60" s="80">
        <f t="shared" si="19"/>
        <v>1094</v>
      </c>
      <c r="H60" s="80">
        <v>1094</v>
      </c>
      <c r="I60" s="80"/>
      <c r="J60" s="80"/>
      <c r="K60" s="80"/>
      <c r="L60" s="80"/>
      <c r="M60" s="80"/>
      <c r="N60" s="35"/>
      <c r="O60" s="35"/>
      <c r="P60" s="25"/>
      <c r="Q60" s="25"/>
      <c r="R60" s="25"/>
      <c r="S60" s="35"/>
      <c r="T60" s="35"/>
      <c r="U60" s="35"/>
      <c r="V60" s="35"/>
      <c r="W60" s="35"/>
      <c r="X60" s="35"/>
      <c r="Y60" s="26"/>
    </row>
    <row r="61" spans="1:25" s="19" customFormat="1" ht="18" customHeight="1" x14ac:dyDescent="0.15">
      <c r="A61" s="15"/>
      <c r="B61" s="12"/>
      <c r="C61" s="12"/>
      <c r="D61" s="12"/>
      <c r="E61" s="99" t="s">
        <v>439</v>
      </c>
      <c r="F61" s="89" t="s">
        <v>318</v>
      </c>
      <c r="G61" s="80">
        <f t="shared" si="19"/>
        <v>573.15</v>
      </c>
      <c r="H61" s="80">
        <v>573.15</v>
      </c>
      <c r="I61" s="80"/>
      <c r="J61" s="80">
        <f t="shared" si="20"/>
        <v>7000</v>
      </c>
      <c r="K61" s="80">
        <v>7000</v>
      </c>
      <c r="L61" s="80"/>
      <c r="M61" s="80">
        <f t="shared" si="1"/>
        <v>11500</v>
      </c>
      <c r="N61" s="35">
        <v>11500</v>
      </c>
      <c r="O61" s="35"/>
      <c r="P61" s="25">
        <f t="shared" si="16"/>
        <v>4500</v>
      </c>
      <c r="Q61" s="25">
        <f t="shared" si="17"/>
        <v>4500</v>
      </c>
      <c r="R61" s="25">
        <f t="shared" si="18"/>
        <v>0</v>
      </c>
      <c r="S61" s="35">
        <f t="shared" si="14"/>
        <v>14000</v>
      </c>
      <c r="T61" s="35">
        <v>14000</v>
      </c>
      <c r="U61" s="35"/>
      <c r="V61" s="35">
        <f t="shared" si="21"/>
        <v>14000</v>
      </c>
      <c r="W61" s="35">
        <v>14000</v>
      </c>
      <c r="X61" s="35"/>
      <c r="Y61" s="26"/>
    </row>
    <row r="62" spans="1:25" s="19" customFormat="1" ht="24.75" customHeight="1" x14ac:dyDescent="0.15">
      <c r="A62" s="15"/>
      <c r="B62" s="12"/>
      <c r="C62" s="12"/>
      <c r="D62" s="12"/>
      <c r="E62" s="91" t="s">
        <v>431</v>
      </c>
      <c r="F62" s="89" t="s">
        <v>320</v>
      </c>
      <c r="G62" s="80">
        <f t="shared" si="19"/>
        <v>2691.04</v>
      </c>
      <c r="H62" s="80">
        <v>2691.04</v>
      </c>
      <c r="I62" s="80"/>
      <c r="J62" s="80">
        <f t="shared" si="20"/>
        <v>8000</v>
      </c>
      <c r="K62" s="80">
        <v>8000</v>
      </c>
      <c r="L62" s="80"/>
      <c r="M62" s="80">
        <f t="shared" si="1"/>
        <v>12000</v>
      </c>
      <c r="N62" s="35">
        <v>12000</v>
      </c>
      <c r="O62" s="35"/>
      <c r="P62" s="25">
        <f t="shared" si="16"/>
        <v>4000</v>
      </c>
      <c r="Q62" s="25">
        <f t="shared" si="17"/>
        <v>4000</v>
      </c>
      <c r="R62" s="25">
        <f t="shared" si="18"/>
        <v>0</v>
      </c>
      <c r="S62" s="35">
        <f t="shared" si="14"/>
        <v>10000</v>
      </c>
      <c r="T62" s="35">
        <v>10000</v>
      </c>
      <c r="U62" s="35"/>
      <c r="V62" s="35">
        <f t="shared" si="21"/>
        <v>10000</v>
      </c>
      <c r="W62" s="35">
        <v>10000</v>
      </c>
      <c r="X62" s="35"/>
      <c r="Y62" s="26"/>
    </row>
    <row r="63" spans="1:25" s="19" customFormat="1" ht="16.5" customHeight="1" x14ac:dyDescent="0.15">
      <c r="A63" s="15"/>
      <c r="B63" s="12"/>
      <c r="C63" s="12"/>
      <c r="D63" s="12"/>
      <c r="E63" s="91" t="s">
        <v>433</v>
      </c>
      <c r="F63" s="66">
        <v>4267</v>
      </c>
      <c r="G63" s="80">
        <f t="shared" si="19"/>
        <v>187.95</v>
      </c>
      <c r="H63" s="80">
        <v>187.95</v>
      </c>
      <c r="I63" s="80"/>
      <c r="J63" s="80"/>
      <c r="K63" s="80"/>
      <c r="L63" s="80"/>
      <c r="M63" s="80"/>
      <c r="N63" s="35"/>
      <c r="O63" s="35"/>
      <c r="P63" s="25"/>
      <c r="Q63" s="25"/>
      <c r="R63" s="25"/>
      <c r="S63" s="35"/>
      <c r="T63" s="35"/>
      <c r="U63" s="35"/>
      <c r="V63" s="35"/>
      <c r="W63" s="35"/>
      <c r="X63" s="35"/>
      <c r="Y63" s="26"/>
    </row>
    <row r="64" spans="1:25" s="19" customFormat="1" ht="24" customHeight="1" x14ac:dyDescent="0.15">
      <c r="A64" s="15"/>
      <c r="B64" s="12"/>
      <c r="C64" s="12"/>
      <c r="D64" s="12"/>
      <c r="E64" s="91" t="s">
        <v>440</v>
      </c>
      <c r="F64" s="89" t="s">
        <v>330</v>
      </c>
      <c r="G64" s="80">
        <f t="shared" si="19"/>
        <v>31894.18</v>
      </c>
      <c r="H64" s="80">
        <v>31894.18</v>
      </c>
      <c r="I64" s="80"/>
      <c r="J64" s="80">
        <f t="shared" si="20"/>
        <v>33269</v>
      </c>
      <c r="K64" s="80">
        <v>33269</v>
      </c>
      <c r="L64" s="80"/>
      <c r="M64" s="80">
        <f t="shared" si="1"/>
        <v>38432</v>
      </c>
      <c r="N64" s="35">
        <v>38432</v>
      </c>
      <c r="O64" s="35"/>
      <c r="P64" s="25">
        <f t="shared" si="16"/>
        <v>5163</v>
      </c>
      <c r="Q64" s="25">
        <f t="shared" si="17"/>
        <v>5163</v>
      </c>
      <c r="R64" s="25">
        <f t="shared" si="18"/>
        <v>0</v>
      </c>
      <c r="S64" s="35">
        <f t="shared" si="14"/>
        <v>39071.550000000003</v>
      </c>
      <c r="T64" s="35">
        <v>39071.550000000003</v>
      </c>
      <c r="U64" s="35"/>
      <c r="V64" s="35">
        <f t="shared" si="21"/>
        <v>39082</v>
      </c>
      <c r="W64" s="105">
        <v>39082</v>
      </c>
      <c r="X64" s="35"/>
      <c r="Y64" s="26"/>
    </row>
    <row r="65" spans="1:25" s="19" customFormat="1" ht="24" customHeight="1" x14ac:dyDescent="0.15">
      <c r="A65" s="15"/>
      <c r="B65" s="12"/>
      <c r="C65" s="12"/>
      <c r="D65" s="12"/>
      <c r="E65" s="106" t="s">
        <v>419</v>
      </c>
      <c r="F65" s="107" t="s">
        <v>420</v>
      </c>
      <c r="G65" s="80">
        <f t="shared" si="19"/>
        <v>1000</v>
      </c>
      <c r="H65" s="80">
        <v>1000</v>
      </c>
      <c r="I65" s="80"/>
      <c r="J65" s="80"/>
      <c r="K65" s="80"/>
      <c r="L65" s="80"/>
      <c r="M65" s="80"/>
      <c r="N65" s="35"/>
      <c r="O65" s="35"/>
      <c r="P65" s="25"/>
      <c r="Q65" s="25"/>
      <c r="R65" s="25"/>
      <c r="S65" s="35"/>
      <c r="T65" s="35"/>
      <c r="U65" s="35"/>
      <c r="V65" s="35"/>
      <c r="W65" s="105"/>
      <c r="X65" s="35"/>
      <c r="Y65" s="26"/>
    </row>
    <row r="66" spans="1:25" s="19" customFormat="1" ht="18" customHeight="1" x14ac:dyDescent="0.15">
      <c r="A66" s="15"/>
      <c r="B66" s="12"/>
      <c r="C66" s="12"/>
      <c r="D66" s="12"/>
      <c r="E66" s="91" t="s">
        <v>476</v>
      </c>
      <c r="F66" s="89" t="s">
        <v>332</v>
      </c>
      <c r="G66" s="80">
        <f t="shared" si="19"/>
        <v>1691.82</v>
      </c>
      <c r="H66" s="80">
        <v>1691.82</v>
      </c>
      <c r="I66" s="80"/>
      <c r="J66" s="80"/>
      <c r="K66" s="80"/>
      <c r="L66" s="80"/>
      <c r="M66" s="80"/>
      <c r="N66" s="35"/>
      <c r="O66" s="35"/>
      <c r="P66" s="25"/>
      <c r="Q66" s="25"/>
      <c r="R66" s="25"/>
      <c r="S66" s="35"/>
      <c r="T66" s="35"/>
      <c r="U66" s="35"/>
      <c r="V66" s="35"/>
      <c r="W66" s="105"/>
      <c r="X66" s="35"/>
      <c r="Y66" s="26"/>
    </row>
    <row r="67" spans="1:25" s="19" customFormat="1" ht="16.5" customHeight="1" x14ac:dyDescent="0.15">
      <c r="A67" s="15"/>
      <c r="B67" s="12"/>
      <c r="C67" s="12"/>
      <c r="D67" s="12"/>
      <c r="E67" s="108" t="s">
        <v>450</v>
      </c>
      <c r="F67" s="107" t="s">
        <v>340</v>
      </c>
      <c r="G67" s="80"/>
      <c r="H67" s="80"/>
      <c r="I67" s="80">
        <v>9702.9599999999991</v>
      </c>
      <c r="J67" s="80"/>
      <c r="K67" s="80"/>
      <c r="L67" s="80"/>
      <c r="M67" s="80">
        <f>O67</f>
        <v>0</v>
      </c>
      <c r="N67" s="35"/>
      <c r="O67" s="35">
        <v>0</v>
      </c>
      <c r="P67" s="25">
        <f t="shared" si="16"/>
        <v>0</v>
      </c>
      <c r="Q67" s="25">
        <f t="shared" si="17"/>
        <v>0</v>
      </c>
      <c r="R67" s="25">
        <f t="shared" si="18"/>
        <v>0</v>
      </c>
      <c r="S67" s="35">
        <f t="shared" si="14"/>
        <v>0</v>
      </c>
      <c r="T67" s="35"/>
      <c r="U67" s="35">
        <v>0</v>
      </c>
      <c r="V67" s="35">
        <f>X67</f>
        <v>0</v>
      </c>
      <c r="W67" s="35"/>
      <c r="X67" s="35">
        <v>0</v>
      </c>
      <c r="Y67" s="26"/>
    </row>
    <row r="68" spans="1:25" s="19" customFormat="1" ht="17.25" customHeight="1" x14ac:dyDescent="0.15">
      <c r="A68" s="15"/>
      <c r="B68" s="12"/>
      <c r="C68" s="12"/>
      <c r="D68" s="12"/>
      <c r="E68" s="91" t="s">
        <v>434</v>
      </c>
      <c r="F68" s="89" t="s">
        <v>342</v>
      </c>
      <c r="G68" s="80">
        <f t="shared" si="19"/>
        <v>19969.080000000002</v>
      </c>
      <c r="H68" s="80"/>
      <c r="I68" s="80">
        <v>19969.080000000002</v>
      </c>
      <c r="J68" s="80">
        <f t="shared" si="20"/>
        <v>0</v>
      </c>
      <c r="K68" s="80"/>
      <c r="L68" s="80">
        <v>0</v>
      </c>
      <c r="M68" s="80">
        <f t="shared" si="1"/>
        <v>49446.7</v>
      </c>
      <c r="N68" s="35"/>
      <c r="O68" s="35">
        <v>49446.7</v>
      </c>
      <c r="P68" s="25">
        <f t="shared" si="16"/>
        <v>49446.7</v>
      </c>
      <c r="Q68" s="25">
        <f t="shared" si="17"/>
        <v>0</v>
      </c>
      <c r="R68" s="25">
        <f t="shared" si="18"/>
        <v>49446.7</v>
      </c>
      <c r="S68" s="35">
        <f>U68</f>
        <v>60000</v>
      </c>
      <c r="T68" s="35"/>
      <c r="U68" s="35">
        <v>60000</v>
      </c>
      <c r="V68" s="35">
        <f>X68</f>
        <v>55000</v>
      </c>
      <c r="W68" s="35"/>
      <c r="X68" s="35">
        <v>55000</v>
      </c>
      <c r="Y68" s="26"/>
    </row>
    <row r="69" spans="1:25" s="19" customFormat="1" ht="17.25" customHeight="1" x14ac:dyDescent="0.15">
      <c r="A69" s="15"/>
      <c r="B69" s="12"/>
      <c r="C69" s="12"/>
      <c r="D69" s="12"/>
      <c r="E69" s="88" t="s">
        <v>347</v>
      </c>
      <c r="F69" s="89" t="s">
        <v>346</v>
      </c>
      <c r="G69" s="80">
        <f t="shared" si="19"/>
        <v>0</v>
      </c>
      <c r="H69" s="80"/>
      <c r="I69" s="80">
        <v>0</v>
      </c>
      <c r="J69" s="80">
        <f t="shared" si="20"/>
        <v>0</v>
      </c>
      <c r="K69" s="80"/>
      <c r="L69" s="80">
        <v>0</v>
      </c>
      <c r="M69" s="80">
        <f t="shared" si="1"/>
        <v>0</v>
      </c>
      <c r="N69" s="80">
        <v>0</v>
      </c>
      <c r="O69" s="80">
        <v>0</v>
      </c>
      <c r="P69" s="25">
        <f t="shared" si="16"/>
        <v>0</v>
      </c>
      <c r="Q69" s="25">
        <f t="shared" si="17"/>
        <v>0</v>
      </c>
      <c r="R69" s="25">
        <f t="shared" si="18"/>
        <v>0</v>
      </c>
      <c r="S69" s="35">
        <f>U69</f>
        <v>0</v>
      </c>
      <c r="T69" s="35"/>
      <c r="U69" s="35">
        <v>0</v>
      </c>
      <c r="V69" s="35">
        <f>X69</f>
        <v>0</v>
      </c>
      <c r="W69" s="35"/>
      <c r="X69" s="35">
        <v>0</v>
      </c>
      <c r="Y69" s="26"/>
    </row>
    <row r="70" spans="1:25" s="19" customFormat="1" ht="20.25" customHeight="1" x14ac:dyDescent="0.15">
      <c r="A70" s="15"/>
      <c r="B70" s="12"/>
      <c r="C70" s="12"/>
      <c r="D70" s="12"/>
      <c r="E70" s="91" t="s">
        <v>441</v>
      </c>
      <c r="F70" s="89" t="s">
        <v>349</v>
      </c>
      <c r="G70" s="80">
        <f t="shared" si="19"/>
        <v>0</v>
      </c>
      <c r="H70" s="80"/>
      <c r="I70" s="80">
        <v>0</v>
      </c>
      <c r="J70" s="80">
        <f t="shared" si="20"/>
        <v>0</v>
      </c>
      <c r="K70" s="80"/>
      <c r="L70" s="80">
        <v>0</v>
      </c>
      <c r="M70" s="80">
        <f t="shared" si="1"/>
        <v>0</v>
      </c>
      <c r="N70" s="80">
        <v>0</v>
      </c>
      <c r="O70" s="80">
        <v>0</v>
      </c>
      <c r="P70" s="25">
        <f t="shared" si="16"/>
        <v>0</v>
      </c>
      <c r="Q70" s="25">
        <f t="shared" si="17"/>
        <v>0</v>
      </c>
      <c r="R70" s="25">
        <f t="shared" si="18"/>
        <v>0</v>
      </c>
      <c r="S70" s="35">
        <f>U70</f>
        <v>0</v>
      </c>
      <c r="T70" s="35"/>
      <c r="U70" s="35">
        <v>0</v>
      </c>
      <c r="V70" s="35">
        <f>X70</f>
        <v>0</v>
      </c>
      <c r="W70" s="35"/>
      <c r="X70" s="35">
        <v>0</v>
      </c>
      <c r="Y70" s="26"/>
    </row>
    <row r="71" spans="1:25" s="19" customFormat="1" ht="19.5" customHeight="1" x14ac:dyDescent="0.15">
      <c r="A71" s="15"/>
      <c r="B71" s="12"/>
      <c r="C71" s="12"/>
      <c r="D71" s="12"/>
      <c r="E71" s="88" t="s">
        <v>351</v>
      </c>
      <c r="F71" s="89" t="s">
        <v>350</v>
      </c>
      <c r="G71" s="80">
        <f t="shared" si="19"/>
        <v>1290</v>
      </c>
      <c r="H71" s="80"/>
      <c r="I71" s="80">
        <v>1290</v>
      </c>
      <c r="J71" s="80">
        <f t="shared" si="20"/>
        <v>0</v>
      </c>
      <c r="K71" s="80"/>
      <c r="L71" s="80">
        <v>0</v>
      </c>
      <c r="M71" s="80">
        <f t="shared" si="1"/>
        <v>0</v>
      </c>
      <c r="N71" s="80">
        <v>0</v>
      </c>
      <c r="O71" s="80">
        <v>0</v>
      </c>
      <c r="P71" s="25">
        <f t="shared" si="16"/>
        <v>0</v>
      </c>
      <c r="Q71" s="25">
        <f t="shared" si="17"/>
        <v>0</v>
      </c>
      <c r="R71" s="25">
        <f t="shared" si="18"/>
        <v>0</v>
      </c>
      <c r="S71" s="35">
        <f>U71</f>
        <v>0</v>
      </c>
      <c r="T71" s="35"/>
      <c r="U71" s="35">
        <v>0</v>
      </c>
      <c r="V71" s="35">
        <f>X71</f>
        <v>0</v>
      </c>
      <c r="W71" s="35"/>
      <c r="X71" s="35">
        <v>0</v>
      </c>
      <c r="Y71" s="26"/>
    </row>
    <row r="72" spans="1:25" s="74" customFormat="1" ht="24.75" customHeight="1" x14ac:dyDescent="0.15">
      <c r="A72" s="67" t="s">
        <v>188</v>
      </c>
      <c r="B72" s="68" t="s">
        <v>173</v>
      </c>
      <c r="C72" s="68" t="s">
        <v>189</v>
      </c>
      <c r="D72" s="68" t="s">
        <v>174</v>
      </c>
      <c r="E72" s="81" t="s">
        <v>190</v>
      </c>
      <c r="F72" s="82"/>
      <c r="G72" s="83">
        <f>H72</f>
        <v>4421.5200000000004</v>
      </c>
      <c r="H72" s="83">
        <f>H74</f>
        <v>4421.5200000000004</v>
      </c>
      <c r="I72" s="83"/>
      <c r="J72" s="83">
        <f>K72</f>
        <v>9000</v>
      </c>
      <c r="K72" s="83">
        <f>K74</f>
        <v>9000</v>
      </c>
      <c r="L72" s="83"/>
      <c r="M72" s="36">
        <f t="shared" si="1"/>
        <v>13500</v>
      </c>
      <c r="N72" s="25">
        <f>N74</f>
        <v>13500</v>
      </c>
      <c r="O72" s="25"/>
      <c r="P72" s="25">
        <f>M72-J72</f>
        <v>4500</v>
      </c>
      <c r="Q72" s="25">
        <f>N72-K72</f>
        <v>4500</v>
      </c>
      <c r="R72" s="25"/>
      <c r="S72" s="25">
        <f t="shared" si="14"/>
        <v>13500</v>
      </c>
      <c r="T72" s="25">
        <f>T74</f>
        <v>13500</v>
      </c>
      <c r="U72" s="25"/>
      <c r="V72" s="25">
        <f>W72</f>
        <v>14000</v>
      </c>
      <c r="W72" s="25">
        <f>W74</f>
        <v>14000</v>
      </c>
      <c r="X72" s="25"/>
      <c r="Y72" s="246" t="s">
        <v>504</v>
      </c>
    </row>
    <row r="73" spans="1:25" ht="12.75" customHeight="1" x14ac:dyDescent="0.15">
      <c r="A73" s="52"/>
      <c r="B73" s="29"/>
      <c r="C73" s="29"/>
      <c r="D73" s="78"/>
      <c r="E73" s="79" t="s">
        <v>179</v>
      </c>
      <c r="F73" s="66"/>
      <c r="G73" s="78"/>
      <c r="H73" s="78"/>
      <c r="I73" s="78"/>
      <c r="J73" s="78"/>
      <c r="K73" s="78"/>
      <c r="L73" s="78"/>
      <c r="M73" s="80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247"/>
    </row>
    <row r="74" spans="1:25" s="74" customFormat="1" ht="29.25" customHeight="1" x14ac:dyDescent="0.15">
      <c r="A74" s="67" t="s">
        <v>191</v>
      </c>
      <c r="B74" s="68" t="s">
        <v>173</v>
      </c>
      <c r="C74" s="68" t="s">
        <v>189</v>
      </c>
      <c r="D74" s="68" t="s">
        <v>177</v>
      </c>
      <c r="E74" s="84" t="s">
        <v>190</v>
      </c>
      <c r="F74" s="85"/>
      <c r="G74" s="36">
        <f>H74</f>
        <v>4421.5200000000004</v>
      </c>
      <c r="H74" s="36">
        <f>H76+H77+H78</f>
        <v>4421.5200000000004</v>
      </c>
      <c r="I74" s="36"/>
      <c r="J74" s="36">
        <f>K74</f>
        <v>9000</v>
      </c>
      <c r="K74" s="36">
        <f>K76+K77+K78</f>
        <v>9000</v>
      </c>
      <c r="L74" s="36"/>
      <c r="M74" s="36">
        <f t="shared" si="1"/>
        <v>13500</v>
      </c>
      <c r="N74" s="25">
        <f>N76+N77+N78</f>
        <v>13500</v>
      </c>
      <c r="O74" s="25"/>
      <c r="P74" s="25">
        <f>M74-J74</f>
        <v>4500</v>
      </c>
      <c r="Q74" s="25">
        <f>N74-K74</f>
        <v>4500</v>
      </c>
      <c r="R74" s="25"/>
      <c r="S74" s="25">
        <f>T74</f>
        <v>13500</v>
      </c>
      <c r="T74" s="25">
        <f>T76+T77+T78</f>
        <v>13500</v>
      </c>
      <c r="U74" s="25"/>
      <c r="V74" s="25">
        <f>W74</f>
        <v>14000</v>
      </c>
      <c r="W74" s="25">
        <f>W76+W77+W78</f>
        <v>14000</v>
      </c>
      <c r="X74" s="25"/>
      <c r="Y74" s="248"/>
    </row>
    <row r="75" spans="1:25" ht="15.75" customHeight="1" x14ac:dyDescent="0.15">
      <c r="A75" s="52"/>
      <c r="B75" s="29"/>
      <c r="C75" s="29"/>
      <c r="D75" s="78"/>
      <c r="E75" s="88" t="s">
        <v>4</v>
      </c>
      <c r="F75" s="66"/>
      <c r="G75" s="78"/>
      <c r="H75" s="78"/>
      <c r="I75" s="78"/>
      <c r="J75" s="78"/>
      <c r="K75" s="78"/>
      <c r="L75" s="78"/>
      <c r="M75" s="80"/>
      <c r="N75" s="35"/>
      <c r="O75" s="35"/>
      <c r="P75" s="25"/>
      <c r="Q75" s="25"/>
      <c r="R75" s="25"/>
      <c r="S75" s="35"/>
      <c r="T75" s="35"/>
      <c r="U75" s="35"/>
      <c r="V75" s="35"/>
      <c r="W75" s="35"/>
      <c r="X75" s="35"/>
      <c r="Y75" s="32"/>
    </row>
    <row r="76" spans="1:25" s="19" customFormat="1" ht="18.75" customHeight="1" x14ac:dyDescent="0.15">
      <c r="A76" s="27"/>
      <c r="B76" s="10"/>
      <c r="C76" s="10"/>
      <c r="D76" s="80"/>
      <c r="E76" s="88" t="s">
        <v>317</v>
      </c>
      <c r="F76" s="89" t="s">
        <v>316</v>
      </c>
      <c r="G76" s="12">
        <f>H76</f>
        <v>2063.4</v>
      </c>
      <c r="H76" s="12">
        <v>2063.4</v>
      </c>
      <c r="I76" s="12"/>
      <c r="J76" s="11">
        <f>K76</f>
        <v>5000</v>
      </c>
      <c r="K76" s="11">
        <v>5000</v>
      </c>
      <c r="L76" s="12"/>
      <c r="M76" s="80">
        <f t="shared" si="1"/>
        <v>9000</v>
      </c>
      <c r="N76" s="35">
        <v>9000</v>
      </c>
      <c r="O76" s="35"/>
      <c r="P76" s="25">
        <f t="shared" ref="P76:Q79" si="22">M76-J76</f>
        <v>4000</v>
      </c>
      <c r="Q76" s="25">
        <f t="shared" si="22"/>
        <v>4000</v>
      </c>
      <c r="R76" s="25"/>
      <c r="S76" s="35">
        <f>T76</f>
        <v>9000</v>
      </c>
      <c r="T76" s="35">
        <v>9000</v>
      </c>
      <c r="U76" s="35"/>
      <c r="V76" s="35">
        <f>W76</f>
        <v>9000</v>
      </c>
      <c r="W76" s="35">
        <v>9000</v>
      </c>
      <c r="X76" s="35"/>
      <c r="Y76" s="26"/>
    </row>
    <row r="77" spans="1:25" s="19" customFormat="1" ht="24" customHeight="1" x14ac:dyDescent="0.15">
      <c r="A77" s="27"/>
      <c r="B77" s="10"/>
      <c r="C77" s="10"/>
      <c r="D77" s="80"/>
      <c r="E77" s="91" t="s">
        <v>442</v>
      </c>
      <c r="F77" s="89" t="s">
        <v>335</v>
      </c>
      <c r="G77" s="12">
        <f>H77</f>
        <v>443.62</v>
      </c>
      <c r="H77" s="12">
        <v>443.62</v>
      </c>
      <c r="I77" s="12"/>
      <c r="J77" s="11">
        <f>K77</f>
        <v>500</v>
      </c>
      <c r="K77" s="11">
        <v>500</v>
      </c>
      <c r="L77" s="12"/>
      <c r="M77" s="80">
        <f t="shared" si="1"/>
        <v>500</v>
      </c>
      <c r="N77" s="35">
        <v>500</v>
      </c>
      <c r="O77" s="35"/>
      <c r="P77" s="25">
        <f t="shared" si="22"/>
        <v>0</v>
      </c>
      <c r="Q77" s="25">
        <f t="shared" si="22"/>
        <v>0</v>
      </c>
      <c r="R77" s="25"/>
      <c r="S77" s="35">
        <f>T77</f>
        <v>500</v>
      </c>
      <c r="T77" s="35">
        <v>500</v>
      </c>
      <c r="U77" s="35"/>
      <c r="V77" s="35">
        <f>W77</f>
        <v>500</v>
      </c>
      <c r="W77" s="35">
        <v>500</v>
      </c>
      <c r="X77" s="35"/>
      <c r="Y77" s="26"/>
    </row>
    <row r="78" spans="1:25" s="19" customFormat="1" ht="15.75" customHeight="1" x14ac:dyDescent="0.15">
      <c r="A78" s="27"/>
      <c r="B78" s="10"/>
      <c r="C78" s="10"/>
      <c r="D78" s="80"/>
      <c r="E78" s="88" t="s">
        <v>336</v>
      </c>
      <c r="F78" s="89" t="s">
        <v>337</v>
      </c>
      <c r="G78" s="12">
        <f>H78</f>
        <v>1914.5</v>
      </c>
      <c r="H78" s="12">
        <v>1914.5</v>
      </c>
      <c r="I78" s="12"/>
      <c r="J78" s="11">
        <f>K78</f>
        <v>3500</v>
      </c>
      <c r="K78" s="11">
        <v>3500</v>
      </c>
      <c r="L78" s="12"/>
      <c r="M78" s="80">
        <f t="shared" si="1"/>
        <v>4000</v>
      </c>
      <c r="N78" s="35">
        <v>4000</v>
      </c>
      <c r="O78" s="35"/>
      <c r="P78" s="25">
        <f t="shared" si="22"/>
        <v>500</v>
      </c>
      <c r="Q78" s="25">
        <f t="shared" si="22"/>
        <v>500</v>
      </c>
      <c r="R78" s="25"/>
      <c r="S78" s="35">
        <f>T78</f>
        <v>4000</v>
      </c>
      <c r="T78" s="35">
        <v>4000</v>
      </c>
      <c r="U78" s="35"/>
      <c r="V78" s="35">
        <f>W78</f>
        <v>4500</v>
      </c>
      <c r="W78" s="35">
        <v>4500</v>
      </c>
      <c r="X78" s="35"/>
      <c r="Y78" s="26"/>
    </row>
    <row r="79" spans="1:25" s="74" customFormat="1" ht="20.25" customHeight="1" x14ac:dyDescent="0.15">
      <c r="A79" s="67" t="s">
        <v>192</v>
      </c>
      <c r="B79" s="68" t="s">
        <v>193</v>
      </c>
      <c r="C79" s="68" t="s">
        <v>174</v>
      </c>
      <c r="D79" s="68" t="s">
        <v>174</v>
      </c>
      <c r="E79" s="69" t="s">
        <v>194</v>
      </c>
      <c r="F79" s="70"/>
      <c r="G79" s="71">
        <f>G81</f>
        <v>83735.239999999991</v>
      </c>
      <c r="H79" s="71">
        <f>H81</f>
        <v>1303.2</v>
      </c>
      <c r="I79" s="71">
        <f>I81</f>
        <v>82432.039999999994</v>
      </c>
      <c r="J79" s="71">
        <f>K79+L79</f>
        <v>0</v>
      </c>
      <c r="K79" s="71">
        <f>K81</f>
        <v>0</v>
      </c>
      <c r="L79" s="71">
        <f>L81</f>
        <v>0</v>
      </c>
      <c r="M79" s="36">
        <f t="shared" si="1"/>
        <v>25000</v>
      </c>
      <c r="N79" s="25">
        <f>N81</f>
        <v>25000</v>
      </c>
      <c r="O79" s="25"/>
      <c r="P79" s="25">
        <f t="shared" si="22"/>
        <v>25000</v>
      </c>
      <c r="Q79" s="25">
        <f t="shared" si="22"/>
        <v>25000</v>
      </c>
      <c r="R79" s="25">
        <f>O79-L79</f>
        <v>0</v>
      </c>
      <c r="S79" s="25">
        <f>T79</f>
        <v>27800</v>
      </c>
      <c r="T79" s="25">
        <f>T81</f>
        <v>27800</v>
      </c>
      <c r="U79" s="25">
        <f>U81</f>
        <v>0</v>
      </c>
      <c r="V79" s="25">
        <f>W79</f>
        <v>38500</v>
      </c>
      <c r="W79" s="25">
        <f>W81</f>
        <v>38500</v>
      </c>
      <c r="X79" s="25"/>
      <c r="Y79" s="249" t="s">
        <v>505</v>
      </c>
    </row>
    <row r="80" spans="1:25" s="19" customFormat="1" ht="19.5" customHeight="1" x14ac:dyDescent="0.15">
      <c r="A80" s="27"/>
      <c r="B80" s="10"/>
      <c r="C80" s="10"/>
      <c r="D80" s="80"/>
      <c r="E80" s="88" t="s">
        <v>4</v>
      </c>
      <c r="F80" s="89"/>
      <c r="G80" s="80"/>
      <c r="H80" s="80"/>
      <c r="I80" s="80"/>
      <c r="J80" s="80"/>
      <c r="K80" s="80"/>
      <c r="L80" s="80"/>
      <c r="M80" s="80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249"/>
    </row>
    <row r="81" spans="1:25" s="74" customFormat="1" ht="19.5" customHeight="1" x14ac:dyDescent="0.15">
      <c r="A81" s="67" t="s">
        <v>196</v>
      </c>
      <c r="B81" s="68" t="s">
        <v>193</v>
      </c>
      <c r="C81" s="68" t="s">
        <v>187</v>
      </c>
      <c r="D81" s="68" t="s">
        <v>174</v>
      </c>
      <c r="E81" s="81" t="s">
        <v>197</v>
      </c>
      <c r="F81" s="82"/>
      <c r="G81" s="83">
        <f t="shared" ref="G81:L81" si="23">G83</f>
        <v>83735.239999999991</v>
      </c>
      <c r="H81" s="83">
        <f t="shared" si="23"/>
        <v>1303.2</v>
      </c>
      <c r="I81" s="83">
        <f t="shared" si="23"/>
        <v>82432.039999999994</v>
      </c>
      <c r="J81" s="83">
        <f t="shared" si="23"/>
        <v>0</v>
      </c>
      <c r="K81" s="83">
        <f t="shared" si="23"/>
        <v>0</v>
      </c>
      <c r="L81" s="83">
        <f t="shared" si="23"/>
        <v>0</v>
      </c>
      <c r="M81" s="36">
        <f t="shared" ref="M81:M161" si="24">N81+O81</f>
        <v>25000</v>
      </c>
      <c r="N81" s="25">
        <f>N83</f>
        <v>25000</v>
      </c>
      <c r="O81" s="25">
        <v>0</v>
      </c>
      <c r="P81" s="25">
        <f>M81-J81</f>
        <v>25000</v>
      </c>
      <c r="Q81" s="25">
        <f>N81-K81</f>
        <v>25000</v>
      </c>
      <c r="R81" s="25">
        <f>O81-L81</f>
        <v>0</v>
      </c>
      <c r="S81" s="25">
        <f>T81</f>
        <v>27800</v>
      </c>
      <c r="T81" s="25">
        <f>T83</f>
        <v>27800</v>
      </c>
      <c r="U81" s="25">
        <f>U83</f>
        <v>0</v>
      </c>
      <c r="V81" s="25">
        <f>W81</f>
        <v>38500</v>
      </c>
      <c r="W81" s="25">
        <f>W83</f>
        <v>38500</v>
      </c>
      <c r="X81" s="25"/>
      <c r="Y81" s="249"/>
    </row>
    <row r="82" spans="1:25" s="19" customFormat="1" ht="20.25" customHeight="1" x14ac:dyDescent="0.15">
      <c r="A82" s="52"/>
      <c r="B82" s="29"/>
      <c r="C82" s="29"/>
      <c r="D82" s="78"/>
      <c r="E82" s="79" t="s">
        <v>179</v>
      </c>
      <c r="F82" s="89"/>
      <c r="G82" s="80"/>
      <c r="H82" s="80"/>
      <c r="I82" s="80"/>
      <c r="J82" s="80"/>
      <c r="K82" s="80"/>
      <c r="L82" s="80"/>
      <c r="M82" s="80"/>
      <c r="N82" s="35"/>
      <c r="O82" s="35"/>
      <c r="P82" s="25"/>
      <c r="Q82" s="25"/>
      <c r="R82" s="25"/>
      <c r="S82" s="35"/>
      <c r="T82" s="35"/>
      <c r="U82" s="35"/>
      <c r="V82" s="35"/>
      <c r="W82" s="35"/>
      <c r="X82" s="35"/>
      <c r="Y82" s="249"/>
    </row>
    <row r="83" spans="1:25" s="74" customFormat="1" ht="19.5" customHeight="1" x14ac:dyDescent="0.15">
      <c r="A83" s="67" t="s">
        <v>198</v>
      </c>
      <c r="B83" s="68" t="s">
        <v>193</v>
      </c>
      <c r="C83" s="68" t="s">
        <v>187</v>
      </c>
      <c r="D83" s="68" t="s">
        <v>177</v>
      </c>
      <c r="E83" s="84" t="s">
        <v>197</v>
      </c>
      <c r="F83" s="85"/>
      <c r="G83" s="36">
        <f>G85</f>
        <v>83735.239999999991</v>
      </c>
      <c r="H83" s="36">
        <f>H85</f>
        <v>1303.2</v>
      </c>
      <c r="I83" s="36">
        <f>I85</f>
        <v>82432.039999999994</v>
      </c>
      <c r="J83" s="36">
        <f>K83+L83</f>
        <v>0</v>
      </c>
      <c r="K83" s="36">
        <f>K85</f>
        <v>0</v>
      </c>
      <c r="L83" s="36">
        <f>L85</f>
        <v>0</v>
      </c>
      <c r="M83" s="36">
        <f t="shared" si="24"/>
        <v>25000</v>
      </c>
      <c r="N83" s="25">
        <f>N85</f>
        <v>25000</v>
      </c>
      <c r="O83" s="25"/>
      <c r="P83" s="25">
        <f>M83-J83</f>
        <v>25000</v>
      </c>
      <c r="Q83" s="25">
        <f>N83-K83</f>
        <v>25000</v>
      </c>
      <c r="R83" s="25">
        <f>O83-L83</f>
        <v>0</v>
      </c>
      <c r="S83" s="25">
        <f>T83</f>
        <v>27800</v>
      </c>
      <c r="T83" s="25">
        <f>T85</f>
        <v>27800</v>
      </c>
      <c r="U83" s="25">
        <f>U85</f>
        <v>0</v>
      </c>
      <c r="V83" s="25">
        <f>W83</f>
        <v>38500</v>
      </c>
      <c r="W83" s="25">
        <f>W85</f>
        <v>38500</v>
      </c>
      <c r="X83" s="25"/>
      <c r="Y83" s="249"/>
    </row>
    <row r="84" spans="1:25" s="19" customFormat="1" ht="20.25" customHeight="1" x14ac:dyDescent="0.15">
      <c r="A84" s="27"/>
      <c r="B84" s="10"/>
      <c r="C84" s="10"/>
      <c r="D84" s="80"/>
      <c r="E84" s="88" t="s">
        <v>4</v>
      </c>
      <c r="F84" s="89"/>
      <c r="G84" s="80"/>
      <c r="H84" s="80"/>
      <c r="I84" s="80"/>
      <c r="J84" s="80"/>
      <c r="K84" s="80"/>
      <c r="L84" s="80"/>
      <c r="M84" s="80"/>
      <c r="N84" s="35"/>
      <c r="O84" s="35"/>
      <c r="P84" s="25"/>
      <c r="Q84" s="25"/>
      <c r="R84" s="25"/>
      <c r="S84" s="35"/>
      <c r="T84" s="35"/>
      <c r="U84" s="35"/>
      <c r="V84" s="35"/>
      <c r="W84" s="35"/>
      <c r="X84" s="35"/>
      <c r="Y84" s="249"/>
    </row>
    <row r="85" spans="1:25" s="74" customFormat="1" ht="24.75" customHeight="1" x14ac:dyDescent="0.15">
      <c r="A85" s="20"/>
      <c r="B85" s="24"/>
      <c r="C85" s="24"/>
      <c r="D85" s="36"/>
      <c r="E85" s="81" t="s">
        <v>443</v>
      </c>
      <c r="F85" s="86"/>
      <c r="G85" s="87">
        <f t="shared" ref="G85:G93" si="25">H85+I85</f>
        <v>83735.239999999991</v>
      </c>
      <c r="H85" s="87">
        <f>H86+H87+H88+H89</f>
        <v>1303.2</v>
      </c>
      <c r="I85" s="87">
        <f>I90+I91+I92</f>
        <v>82432.039999999994</v>
      </c>
      <c r="J85" s="87">
        <f>K85+L85</f>
        <v>0</v>
      </c>
      <c r="K85" s="87">
        <f>K86+K87+K88+K89</f>
        <v>0</v>
      </c>
      <c r="L85" s="87">
        <f>L91</f>
        <v>0</v>
      </c>
      <c r="M85" s="36">
        <f t="shared" si="24"/>
        <v>25000</v>
      </c>
      <c r="N85" s="25">
        <f>N88</f>
        <v>25000</v>
      </c>
      <c r="O85" s="25">
        <f>O91</f>
        <v>0</v>
      </c>
      <c r="P85" s="25">
        <f t="shared" ref="P85:R93" si="26">M85-J85</f>
        <v>25000</v>
      </c>
      <c r="Q85" s="25">
        <f t="shared" si="26"/>
        <v>25000</v>
      </c>
      <c r="R85" s="25">
        <f t="shared" si="26"/>
        <v>0</v>
      </c>
      <c r="S85" s="25">
        <f>T85+U85</f>
        <v>27800</v>
      </c>
      <c r="T85" s="25">
        <f>T86+T87+T88</f>
        <v>27800</v>
      </c>
      <c r="U85" s="25">
        <f>U86+U87+U88</f>
        <v>0</v>
      </c>
      <c r="V85" s="25">
        <f>W85</f>
        <v>38500</v>
      </c>
      <c r="W85" s="25">
        <f>W87+W88</f>
        <v>38500</v>
      </c>
      <c r="X85" s="25"/>
      <c r="Y85" s="249"/>
    </row>
    <row r="86" spans="1:25" s="19" customFormat="1" ht="16.5" customHeight="1" x14ac:dyDescent="0.15">
      <c r="A86" s="27"/>
      <c r="B86" s="10"/>
      <c r="C86" s="10"/>
      <c r="D86" s="80"/>
      <c r="E86" s="108" t="s">
        <v>459</v>
      </c>
      <c r="F86" s="107" t="s">
        <v>313</v>
      </c>
      <c r="G86" s="109">
        <f t="shared" si="25"/>
        <v>840</v>
      </c>
      <c r="H86" s="12">
        <v>840</v>
      </c>
      <c r="I86" s="12"/>
      <c r="J86" s="11">
        <f>K86</f>
        <v>0</v>
      </c>
      <c r="K86" s="11">
        <v>0</v>
      </c>
      <c r="L86" s="12"/>
      <c r="M86" s="80">
        <f t="shared" si="24"/>
        <v>0</v>
      </c>
      <c r="N86" s="35"/>
      <c r="O86" s="35"/>
      <c r="P86" s="25">
        <f t="shared" si="26"/>
        <v>0</v>
      </c>
      <c r="Q86" s="25">
        <f t="shared" si="26"/>
        <v>0</v>
      </c>
      <c r="R86" s="25">
        <f t="shared" si="26"/>
        <v>0</v>
      </c>
      <c r="S86" s="35">
        <v>0</v>
      </c>
      <c r="T86" s="35">
        <v>0</v>
      </c>
      <c r="U86" s="35">
        <v>0</v>
      </c>
      <c r="V86" s="35">
        <f>W86</f>
        <v>0</v>
      </c>
      <c r="W86" s="35">
        <v>0</v>
      </c>
      <c r="X86" s="35"/>
      <c r="Y86" s="249"/>
    </row>
    <row r="87" spans="1:25" s="19" customFormat="1" ht="14.25" customHeight="1" x14ac:dyDescent="0.15">
      <c r="A87" s="27"/>
      <c r="B87" s="10"/>
      <c r="C87" s="10"/>
      <c r="D87" s="80"/>
      <c r="E87" s="91" t="s">
        <v>438</v>
      </c>
      <c r="F87" s="89" t="s">
        <v>315</v>
      </c>
      <c r="G87" s="110">
        <f t="shared" si="25"/>
        <v>245</v>
      </c>
      <c r="H87" s="11">
        <v>245</v>
      </c>
      <c r="I87" s="12"/>
      <c r="J87" s="11">
        <f>K87</f>
        <v>0</v>
      </c>
      <c r="K87" s="11">
        <v>0</v>
      </c>
      <c r="L87" s="12"/>
      <c r="M87" s="80">
        <f t="shared" si="24"/>
        <v>0</v>
      </c>
      <c r="N87" s="35"/>
      <c r="O87" s="35"/>
      <c r="P87" s="25">
        <f t="shared" si="26"/>
        <v>0</v>
      </c>
      <c r="Q87" s="25">
        <f t="shared" si="26"/>
        <v>0</v>
      </c>
      <c r="R87" s="25">
        <f t="shared" si="26"/>
        <v>0</v>
      </c>
      <c r="S87" s="35">
        <f>T87</f>
        <v>1000</v>
      </c>
      <c r="T87" s="35">
        <v>1000</v>
      </c>
      <c r="U87" s="35">
        <v>0</v>
      </c>
      <c r="V87" s="35">
        <f>W87</f>
        <v>1500</v>
      </c>
      <c r="W87" s="35">
        <v>1500</v>
      </c>
      <c r="X87" s="35"/>
      <c r="Y87" s="26"/>
    </row>
    <row r="88" spans="1:25" s="19" customFormat="1" ht="14.25" customHeight="1" x14ac:dyDescent="0.15">
      <c r="A88" s="27"/>
      <c r="B88" s="10"/>
      <c r="C88" s="10"/>
      <c r="D88" s="80"/>
      <c r="E88" s="99" t="s">
        <v>439</v>
      </c>
      <c r="F88" s="89" t="s">
        <v>318</v>
      </c>
      <c r="G88" s="109">
        <f t="shared" si="25"/>
        <v>218.2</v>
      </c>
      <c r="H88" s="12">
        <v>218.2</v>
      </c>
      <c r="I88" s="12"/>
      <c r="J88" s="11">
        <f>K88</f>
        <v>0</v>
      </c>
      <c r="K88" s="11">
        <v>0</v>
      </c>
      <c r="L88" s="12"/>
      <c r="M88" s="80">
        <f t="shared" si="24"/>
        <v>25000</v>
      </c>
      <c r="N88" s="35">
        <v>25000</v>
      </c>
      <c r="O88" s="35"/>
      <c r="P88" s="25">
        <f t="shared" si="26"/>
        <v>25000</v>
      </c>
      <c r="Q88" s="25">
        <f t="shared" si="26"/>
        <v>25000</v>
      </c>
      <c r="R88" s="25">
        <f t="shared" si="26"/>
        <v>0</v>
      </c>
      <c r="S88" s="35">
        <f>T88</f>
        <v>26800</v>
      </c>
      <c r="T88" s="35">
        <v>26800</v>
      </c>
      <c r="U88" s="35">
        <v>0</v>
      </c>
      <c r="V88" s="35">
        <f>W88</f>
        <v>37000</v>
      </c>
      <c r="W88" s="35">
        <v>37000</v>
      </c>
      <c r="X88" s="35"/>
      <c r="Y88" s="26"/>
    </row>
    <row r="89" spans="1:25" s="19" customFormat="1" ht="16.5" customHeight="1" x14ac:dyDescent="0.15">
      <c r="A89" s="27"/>
      <c r="B89" s="10"/>
      <c r="C89" s="10"/>
      <c r="D89" s="80"/>
      <c r="E89" s="91" t="s">
        <v>444</v>
      </c>
      <c r="F89" s="89" t="s">
        <v>328</v>
      </c>
      <c r="G89" s="110">
        <f t="shared" si="25"/>
        <v>0</v>
      </c>
      <c r="H89" s="11">
        <v>0</v>
      </c>
      <c r="I89" s="12"/>
      <c r="J89" s="11">
        <f>K89</f>
        <v>0</v>
      </c>
      <c r="K89" s="11">
        <v>0</v>
      </c>
      <c r="L89" s="12"/>
      <c r="M89" s="80">
        <f t="shared" si="24"/>
        <v>0</v>
      </c>
      <c r="N89" s="35"/>
      <c r="O89" s="35"/>
      <c r="P89" s="25">
        <f t="shared" si="26"/>
        <v>0</v>
      </c>
      <c r="Q89" s="25">
        <f t="shared" si="26"/>
        <v>0</v>
      </c>
      <c r="R89" s="25">
        <f t="shared" si="26"/>
        <v>0</v>
      </c>
      <c r="S89" s="35"/>
      <c r="T89" s="35"/>
      <c r="U89" s="35"/>
      <c r="V89" s="35"/>
      <c r="W89" s="35"/>
      <c r="X89" s="35"/>
      <c r="Y89" s="26"/>
    </row>
    <row r="90" spans="1:25" s="19" customFormat="1" ht="18.75" customHeight="1" x14ac:dyDescent="0.15">
      <c r="A90" s="27"/>
      <c r="B90" s="10"/>
      <c r="C90" s="10"/>
      <c r="D90" s="80"/>
      <c r="E90" s="108" t="s">
        <v>450</v>
      </c>
      <c r="F90" s="107" t="s">
        <v>340</v>
      </c>
      <c r="G90" s="110">
        <f>I90</f>
        <v>81647.039999999994</v>
      </c>
      <c r="H90" s="11"/>
      <c r="I90" s="12">
        <v>81647.039999999994</v>
      </c>
      <c r="J90" s="11"/>
      <c r="K90" s="11"/>
      <c r="L90" s="12"/>
      <c r="M90" s="80"/>
      <c r="N90" s="35"/>
      <c r="O90" s="35"/>
      <c r="P90" s="25"/>
      <c r="Q90" s="25"/>
      <c r="R90" s="25"/>
      <c r="S90" s="35"/>
      <c r="T90" s="35"/>
      <c r="U90" s="35"/>
      <c r="V90" s="35"/>
      <c r="W90" s="35"/>
      <c r="X90" s="35"/>
      <c r="Y90" s="26"/>
    </row>
    <row r="91" spans="1:25" s="19" customFormat="1" ht="18.75" customHeight="1" x14ac:dyDescent="0.15">
      <c r="A91" s="27"/>
      <c r="B91" s="10"/>
      <c r="C91" s="10"/>
      <c r="D91" s="80"/>
      <c r="E91" s="88" t="s">
        <v>343</v>
      </c>
      <c r="F91" s="89" t="s">
        <v>342</v>
      </c>
      <c r="G91" s="109">
        <f t="shared" si="25"/>
        <v>65</v>
      </c>
      <c r="H91" s="12"/>
      <c r="I91" s="12">
        <v>65</v>
      </c>
      <c r="J91" s="11">
        <f>K91+L91</f>
        <v>0</v>
      </c>
      <c r="K91" s="11"/>
      <c r="L91" s="11">
        <v>0</v>
      </c>
      <c r="M91" s="80">
        <f t="shared" si="24"/>
        <v>0</v>
      </c>
      <c r="N91" s="35"/>
      <c r="O91" s="35">
        <v>0</v>
      </c>
      <c r="P91" s="25">
        <f t="shared" si="26"/>
        <v>0</v>
      </c>
      <c r="Q91" s="25">
        <f t="shared" si="26"/>
        <v>0</v>
      </c>
      <c r="R91" s="25">
        <f t="shared" si="26"/>
        <v>0</v>
      </c>
      <c r="S91" s="35"/>
      <c r="T91" s="35"/>
      <c r="U91" s="35"/>
      <c r="V91" s="35"/>
      <c r="W91" s="35"/>
      <c r="X91" s="35"/>
      <c r="Y91" s="26"/>
    </row>
    <row r="92" spans="1:25" s="19" customFormat="1" ht="18.75" customHeight="1" x14ac:dyDescent="0.15">
      <c r="A92" s="27"/>
      <c r="B92" s="10"/>
      <c r="C92" s="10"/>
      <c r="D92" s="80"/>
      <c r="E92" s="88" t="s">
        <v>351</v>
      </c>
      <c r="F92" s="89" t="s">
        <v>350</v>
      </c>
      <c r="G92" s="110">
        <f t="shared" si="25"/>
        <v>720</v>
      </c>
      <c r="H92" s="11"/>
      <c r="I92" s="11">
        <v>720</v>
      </c>
      <c r="J92" s="11">
        <f>K92+L92</f>
        <v>0</v>
      </c>
      <c r="K92" s="11"/>
      <c r="L92" s="11">
        <v>0</v>
      </c>
      <c r="M92" s="80">
        <f t="shared" si="24"/>
        <v>0</v>
      </c>
      <c r="N92" s="35"/>
      <c r="O92" s="35">
        <v>0</v>
      </c>
      <c r="P92" s="25">
        <f t="shared" si="26"/>
        <v>0</v>
      </c>
      <c r="Q92" s="25">
        <f t="shared" si="26"/>
        <v>0</v>
      </c>
      <c r="R92" s="25">
        <f t="shared" si="26"/>
        <v>0</v>
      </c>
      <c r="S92" s="35"/>
      <c r="T92" s="35"/>
      <c r="U92" s="35"/>
      <c r="V92" s="35"/>
      <c r="W92" s="35"/>
      <c r="X92" s="35"/>
      <c r="Y92" s="26"/>
    </row>
    <row r="93" spans="1:25" s="74" customFormat="1" ht="19.5" customHeight="1" x14ac:dyDescent="0.15">
      <c r="A93" s="67" t="s">
        <v>199</v>
      </c>
      <c r="B93" s="68" t="s">
        <v>200</v>
      </c>
      <c r="C93" s="68" t="s">
        <v>174</v>
      </c>
      <c r="D93" s="68" t="s">
        <v>174</v>
      </c>
      <c r="E93" s="69" t="s">
        <v>201</v>
      </c>
      <c r="F93" s="70"/>
      <c r="G93" s="71">
        <f t="shared" si="25"/>
        <v>1102508.3400000003</v>
      </c>
      <c r="H93" s="71">
        <f>H95+H109+H131</f>
        <v>60730.979999999996</v>
      </c>
      <c r="I93" s="71">
        <f>I109+I131</f>
        <v>1041777.3600000002</v>
      </c>
      <c r="J93" s="71">
        <f>K93+L93</f>
        <v>-15000</v>
      </c>
      <c r="K93" s="71">
        <f>K109</f>
        <v>0</v>
      </c>
      <c r="L93" s="71">
        <f>L109+L131</f>
        <v>-15000</v>
      </c>
      <c r="M93" s="36">
        <f t="shared" si="24"/>
        <v>2826593.1999999997</v>
      </c>
      <c r="N93" s="25">
        <f>N95+N109+N125+N131</f>
        <v>87750</v>
      </c>
      <c r="O93" s="25">
        <f>O95+O109+O131</f>
        <v>2738843.1999999997</v>
      </c>
      <c r="P93" s="25">
        <f t="shared" si="26"/>
        <v>2841593.1999999997</v>
      </c>
      <c r="Q93" s="25">
        <f t="shared" si="26"/>
        <v>87750</v>
      </c>
      <c r="R93" s="25">
        <f t="shared" si="26"/>
        <v>2753843.1999999997</v>
      </c>
      <c r="S93" s="25">
        <f>T93+U93</f>
        <v>680200.9</v>
      </c>
      <c r="T93" s="25">
        <f>T95+T109+T125</f>
        <v>63589.5</v>
      </c>
      <c r="U93" s="25">
        <f>U95+U109+U131</f>
        <v>616611.4</v>
      </c>
      <c r="V93" s="25">
        <f>W93+X93</f>
        <v>1728765.6</v>
      </c>
      <c r="W93" s="25">
        <f>W95+W109+W125</f>
        <v>161014.6</v>
      </c>
      <c r="X93" s="25">
        <f>X95+X109+X131</f>
        <v>1567751</v>
      </c>
      <c r="Y93" s="92"/>
    </row>
    <row r="94" spans="1:25" ht="12.75" customHeight="1" x14ac:dyDescent="0.15">
      <c r="A94" s="52"/>
      <c r="B94" s="29"/>
      <c r="C94" s="29"/>
      <c r="D94" s="78"/>
      <c r="E94" s="79" t="s">
        <v>4</v>
      </c>
      <c r="F94" s="66"/>
      <c r="G94" s="78"/>
      <c r="H94" s="78"/>
      <c r="I94" s="78"/>
      <c r="J94" s="78"/>
      <c r="K94" s="78"/>
      <c r="L94" s="78"/>
      <c r="M94" s="80"/>
      <c r="N94" s="35"/>
      <c r="O94" s="35"/>
      <c r="P94" s="25"/>
      <c r="Q94" s="25"/>
      <c r="R94" s="25"/>
      <c r="S94" s="35"/>
      <c r="T94" s="35"/>
      <c r="U94" s="35"/>
      <c r="V94" s="35"/>
      <c r="W94" s="35"/>
      <c r="X94" s="35"/>
      <c r="Y94" s="32"/>
    </row>
    <row r="95" spans="1:25" s="74" customFormat="1" ht="42.75" customHeight="1" x14ac:dyDescent="0.15">
      <c r="A95" s="101">
        <v>2420</v>
      </c>
      <c r="B95" s="102" t="s">
        <v>200</v>
      </c>
      <c r="C95" s="85" t="s">
        <v>195</v>
      </c>
      <c r="D95" s="85" t="s">
        <v>174</v>
      </c>
      <c r="E95" s="111" t="s">
        <v>445</v>
      </c>
      <c r="F95" s="82"/>
      <c r="G95" s="83">
        <f>H95</f>
        <v>6846.7</v>
      </c>
      <c r="H95" s="83">
        <f>H96+H104</f>
        <v>6846.7</v>
      </c>
      <c r="I95" s="83"/>
      <c r="J95" s="112">
        <f>K95</f>
        <v>0</v>
      </c>
      <c r="K95" s="112">
        <f>K96</f>
        <v>0</v>
      </c>
      <c r="L95" s="83"/>
      <c r="M95" s="36">
        <f t="shared" si="24"/>
        <v>671559.9</v>
      </c>
      <c r="N95" s="25">
        <f>N96+N104</f>
        <v>39500</v>
      </c>
      <c r="O95" s="25">
        <f>O96+O104</f>
        <v>632059.9</v>
      </c>
      <c r="P95" s="25">
        <f t="shared" ref="P95:P101" si="27">M95-J95</f>
        <v>671559.9</v>
      </c>
      <c r="Q95" s="25">
        <f t="shared" ref="Q95:Q101" si="28">N95-K95</f>
        <v>39500</v>
      </c>
      <c r="R95" s="25">
        <f t="shared" ref="R95:R101" si="29">O95-L95</f>
        <v>632059.9</v>
      </c>
      <c r="S95" s="25">
        <f>T95+U95</f>
        <v>145389.5</v>
      </c>
      <c r="T95" s="25">
        <f>T96+T104</f>
        <v>10389.5</v>
      </c>
      <c r="U95" s="25">
        <f>U104</f>
        <v>135000</v>
      </c>
      <c r="V95" s="25">
        <f>W95+X95</f>
        <v>678700</v>
      </c>
      <c r="W95" s="25">
        <f>W96+W104</f>
        <v>8700</v>
      </c>
      <c r="X95" s="25">
        <f>X104</f>
        <v>670000</v>
      </c>
      <c r="Y95" s="249" t="s">
        <v>506</v>
      </c>
    </row>
    <row r="96" spans="1:25" s="98" customFormat="1" ht="18" customHeight="1" x14ac:dyDescent="0.15">
      <c r="A96" s="101">
        <v>2421</v>
      </c>
      <c r="B96" s="102" t="s">
        <v>200</v>
      </c>
      <c r="C96" s="85" t="s">
        <v>195</v>
      </c>
      <c r="D96" s="85" t="s">
        <v>177</v>
      </c>
      <c r="E96" s="113" t="s">
        <v>446</v>
      </c>
      <c r="F96" s="96"/>
      <c r="G96" s="97">
        <f>H96</f>
        <v>6323.2</v>
      </c>
      <c r="H96" s="97">
        <f>H98+H99+H101</f>
        <v>6323.2</v>
      </c>
      <c r="I96" s="97"/>
      <c r="J96" s="97">
        <f>K96</f>
        <v>0</v>
      </c>
      <c r="K96" s="97">
        <f>K98+K101</f>
        <v>0</v>
      </c>
      <c r="L96" s="97"/>
      <c r="M96" s="36">
        <f t="shared" si="24"/>
        <v>198559.9</v>
      </c>
      <c r="N96" s="25">
        <f>N98+N99+N100+N101+N102</f>
        <v>36500</v>
      </c>
      <c r="O96" s="25">
        <f>O103</f>
        <v>162059.9</v>
      </c>
      <c r="P96" s="25">
        <f t="shared" si="27"/>
        <v>198559.9</v>
      </c>
      <c r="Q96" s="25">
        <f t="shared" si="28"/>
        <v>36500</v>
      </c>
      <c r="R96" s="25">
        <f t="shared" si="29"/>
        <v>162059.9</v>
      </c>
      <c r="S96" s="25">
        <f>T96+U96</f>
        <v>10389.5</v>
      </c>
      <c r="T96" s="25">
        <f>T98+T99+T101+T102</f>
        <v>10389.5</v>
      </c>
      <c r="U96" s="25"/>
      <c r="V96" s="25">
        <f>W96</f>
        <v>5700</v>
      </c>
      <c r="W96" s="25">
        <f>W98+W99</f>
        <v>5700</v>
      </c>
      <c r="X96" s="25"/>
      <c r="Y96" s="249"/>
    </row>
    <row r="97" spans="1:25" ht="12.75" customHeight="1" x14ac:dyDescent="0.15">
      <c r="A97" s="64"/>
      <c r="B97" s="65"/>
      <c r="C97" s="65"/>
      <c r="D97" s="65"/>
      <c r="E97" s="79" t="s">
        <v>4</v>
      </c>
      <c r="F97" s="66"/>
      <c r="G97" s="78"/>
      <c r="H97" s="78"/>
      <c r="I97" s="78"/>
      <c r="J97" s="78"/>
      <c r="K97" s="78"/>
      <c r="L97" s="78"/>
      <c r="M97" s="80"/>
      <c r="N97" s="35"/>
      <c r="O97" s="35"/>
      <c r="P97" s="25"/>
      <c r="Q97" s="25"/>
      <c r="R97" s="25"/>
      <c r="S97" s="35"/>
      <c r="T97" s="35"/>
      <c r="U97" s="35"/>
      <c r="V97" s="35"/>
      <c r="W97" s="35"/>
      <c r="X97" s="35"/>
      <c r="Y97" s="249"/>
    </row>
    <row r="98" spans="1:25" s="19" customFormat="1" ht="16.5" customHeight="1" x14ac:dyDescent="0.15">
      <c r="A98" s="27"/>
      <c r="B98" s="10"/>
      <c r="C98" s="10"/>
      <c r="D98" s="80"/>
      <c r="E98" s="91" t="s">
        <v>438</v>
      </c>
      <c r="F98" s="89" t="s">
        <v>315</v>
      </c>
      <c r="G98" s="80">
        <f>H98+I98</f>
        <v>5500</v>
      </c>
      <c r="H98" s="80">
        <v>5500</v>
      </c>
      <c r="I98" s="87"/>
      <c r="J98" s="87">
        <f>K98</f>
        <v>0</v>
      </c>
      <c r="K98" s="87">
        <v>0</v>
      </c>
      <c r="L98" s="87"/>
      <c r="M98" s="80">
        <f t="shared" si="24"/>
        <v>5500</v>
      </c>
      <c r="N98" s="80">
        <v>5500</v>
      </c>
      <c r="O98" s="35"/>
      <c r="P98" s="25">
        <f t="shared" si="27"/>
        <v>5500</v>
      </c>
      <c r="Q98" s="25">
        <f t="shared" si="28"/>
        <v>5500</v>
      </c>
      <c r="R98" s="25">
        <f t="shared" si="29"/>
        <v>0</v>
      </c>
      <c r="S98" s="35">
        <f>T98</f>
        <v>5500</v>
      </c>
      <c r="T98" s="35">
        <v>5500</v>
      </c>
      <c r="U98" s="35"/>
      <c r="V98" s="35">
        <f>W98</f>
        <v>5500</v>
      </c>
      <c r="W98" s="35">
        <v>5500</v>
      </c>
      <c r="X98" s="35"/>
      <c r="Y98" s="249"/>
    </row>
    <row r="99" spans="1:25" s="19" customFormat="1" ht="15" customHeight="1" x14ac:dyDescent="0.15">
      <c r="A99" s="27"/>
      <c r="B99" s="10"/>
      <c r="C99" s="10"/>
      <c r="D99" s="80"/>
      <c r="E99" s="88" t="s">
        <v>317</v>
      </c>
      <c r="F99" s="89" t="s">
        <v>316</v>
      </c>
      <c r="G99" s="80">
        <f>H99</f>
        <v>300</v>
      </c>
      <c r="H99" s="80">
        <v>300</v>
      </c>
      <c r="I99" s="87"/>
      <c r="J99" s="87">
        <f>K99</f>
        <v>0</v>
      </c>
      <c r="K99" s="87">
        <v>0</v>
      </c>
      <c r="L99" s="87"/>
      <c r="M99" s="80">
        <f>N99</f>
        <v>10000</v>
      </c>
      <c r="N99" s="80">
        <v>10000</v>
      </c>
      <c r="O99" s="35"/>
      <c r="P99" s="25">
        <f t="shared" si="27"/>
        <v>10000</v>
      </c>
      <c r="Q99" s="25">
        <f t="shared" si="28"/>
        <v>10000</v>
      </c>
      <c r="R99" s="25">
        <f t="shared" si="29"/>
        <v>0</v>
      </c>
      <c r="S99" s="35">
        <f>T99</f>
        <v>200</v>
      </c>
      <c r="T99" s="35">
        <v>200</v>
      </c>
      <c r="U99" s="35"/>
      <c r="V99" s="35">
        <f>W99</f>
        <v>200</v>
      </c>
      <c r="W99" s="35">
        <v>200</v>
      </c>
      <c r="X99" s="35"/>
      <c r="Y99" s="26"/>
    </row>
    <row r="100" spans="1:25" s="19" customFormat="1" ht="15" customHeight="1" x14ac:dyDescent="0.15">
      <c r="A100" s="27"/>
      <c r="B100" s="10"/>
      <c r="C100" s="10"/>
      <c r="D100" s="80"/>
      <c r="E100" s="99" t="s">
        <v>439</v>
      </c>
      <c r="F100" s="89" t="s">
        <v>318</v>
      </c>
      <c r="G100" s="80"/>
      <c r="H100" s="80"/>
      <c r="I100" s="87"/>
      <c r="J100" s="87"/>
      <c r="K100" s="87"/>
      <c r="L100" s="87"/>
      <c r="M100" s="80">
        <f>N100</f>
        <v>20000</v>
      </c>
      <c r="N100" s="80">
        <v>20000</v>
      </c>
      <c r="O100" s="35"/>
      <c r="P100" s="25"/>
      <c r="Q100" s="25"/>
      <c r="R100" s="25"/>
      <c r="S100" s="35"/>
      <c r="T100" s="35"/>
      <c r="U100" s="35"/>
      <c r="V100" s="35"/>
      <c r="W100" s="35"/>
      <c r="X100" s="35"/>
      <c r="Y100" s="26"/>
    </row>
    <row r="101" spans="1:25" s="19" customFormat="1" ht="22.5" customHeight="1" x14ac:dyDescent="0.15">
      <c r="A101" s="27"/>
      <c r="B101" s="10"/>
      <c r="C101" s="10"/>
      <c r="D101" s="80"/>
      <c r="E101" s="91" t="s">
        <v>431</v>
      </c>
      <c r="F101" s="89" t="s">
        <v>320</v>
      </c>
      <c r="G101" s="80">
        <f>H101+I101</f>
        <v>523.20000000000005</v>
      </c>
      <c r="H101" s="11">
        <v>523.20000000000005</v>
      </c>
      <c r="I101" s="12"/>
      <c r="J101" s="11">
        <f>K101</f>
        <v>0</v>
      </c>
      <c r="K101" s="11">
        <v>0</v>
      </c>
      <c r="L101" s="12"/>
      <c r="M101" s="80">
        <f t="shared" si="24"/>
        <v>1000</v>
      </c>
      <c r="N101" s="80">
        <v>1000</v>
      </c>
      <c r="O101" s="35"/>
      <c r="P101" s="25">
        <f t="shared" si="27"/>
        <v>1000</v>
      </c>
      <c r="Q101" s="25">
        <f t="shared" si="28"/>
        <v>1000</v>
      </c>
      <c r="R101" s="25">
        <f t="shared" si="29"/>
        <v>0</v>
      </c>
      <c r="S101" s="35">
        <v>0</v>
      </c>
      <c r="T101" s="35">
        <v>0</v>
      </c>
      <c r="U101" s="35"/>
      <c r="V101" s="35"/>
      <c r="W101" s="35"/>
      <c r="X101" s="35"/>
      <c r="Y101" s="26"/>
    </row>
    <row r="102" spans="1:25" s="19" customFormat="1" ht="15" customHeight="1" x14ac:dyDescent="0.15">
      <c r="A102" s="27"/>
      <c r="B102" s="10"/>
      <c r="C102" s="10"/>
      <c r="D102" s="80"/>
      <c r="E102" s="91" t="s">
        <v>476</v>
      </c>
      <c r="F102" s="89" t="s">
        <v>332</v>
      </c>
      <c r="G102" s="80">
        <f>H102</f>
        <v>0</v>
      </c>
      <c r="H102" s="11">
        <v>0</v>
      </c>
      <c r="I102" s="12"/>
      <c r="J102" s="11"/>
      <c r="K102" s="11"/>
      <c r="L102" s="12"/>
      <c r="M102" s="80"/>
      <c r="N102" s="80"/>
      <c r="O102" s="35"/>
      <c r="P102" s="25"/>
      <c r="Q102" s="25"/>
      <c r="R102" s="25"/>
      <c r="S102" s="35">
        <f>T102</f>
        <v>4689.5</v>
      </c>
      <c r="T102" s="35">
        <v>4689.5</v>
      </c>
      <c r="U102" s="35"/>
      <c r="V102" s="35"/>
      <c r="W102" s="35"/>
      <c r="X102" s="35"/>
      <c r="Y102" s="26"/>
    </row>
    <row r="103" spans="1:25" s="19" customFormat="1" ht="15.75" customHeight="1" x14ac:dyDescent="0.15">
      <c r="A103" s="27"/>
      <c r="B103" s="10"/>
      <c r="C103" s="10"/>
      <c r="D103" s="80"/>
      <c r="E103" s="88" t="s">
        <v>343</v>
      </c>
      <c r="F103" s="89" t="s">
        <v>342</v>
      </c>
      <c r="G103" s="80">
        <f>H103</f>
        <v>0</v>
      </c>
      <c r="H103" s="11">
        <v>0</v>
      </c>
      <c r="I103" s="12"/>
      <c r="J103" s="11"/>
      <c r="K103" s="11"/>
      <c r="L103" s="12"/>
      <c r="M103" s="80">
        <f>O103</f>
        <v>162059.9</v>
      </c>
      <c r="N103" s="35"/>
      <c r="O103" s="35">
        <v>162059.9</v>
      </c>
      <c r="P103" s="25">
        <f>M103-J103</f>
        <v>162059.9</v>
      </c>
      <c r="Q103" s="25">
        <f>N103-K103</f>
        <v>0</v>
      </c>
      <c r="R103" s="25">
        <f>O103-L103</f>
        <v>162059.9</v>
      </c>
      <c r="S103" s="35"/>
      <c r="T103" s="35"/>
      <c r="U103" s="35"/>
      <c r="V103" s="35"/>
      <c r="W103" s="35"/>
      <c r="X103" s="35"/>
      <c r="Y103" s="26"/>
    </row>
    <row r="104" spans="1:25" s="124" customFormat="1" ht="18.75" customHeight="1" x14ac:dyDescent="0.15">
      <c r="A104" s="114">
        <v>2424</v>
      </c>
      <c r="B104" s="115" t="s">
        <v>200</v>
      </c>
      <c r="C104" s="116">
        <v>2</v>
      </c>
      <c r="D104" s="115">
        <v>4</v>
      </c>
      <c r="E104" s="117" t="s">
        <v>475</v>
      </c>
      <c r="F104" s="115"/>
      <c r="G104" s="118">
        <f>H104</f>
        <v>523.5</v>
      </c>
      <c r="H104" s="119">
        <f>H106</f>
        <v>523.5</v>
      </c>
      <c r="I104" s="120"/>
      <c r="J104" s="121"/>
      <c r="K104" s="121"/>
      <c r="L104" s="120"/>
      <c r="M104" s="36">
        <f>O104+N104</f>
        <v>473000</v>
      </c>
      <c r="N104" s="25">
        <f>N106</f>
        <v>3000</v>
      </c>
      <c r="O104" s="25">
        <f>O107</f>
        <v>470000</v>
      </c>
      <c r="P104" s="122"/>
      <c r="Q104" s="122"/>
      <c r="R104" s="122"/>
      <c r="S104" s="25">
        <f>U104</f>
        <v>135000</v>
      </c>
      <c r="T104" s="25"/>
      <c r="U104" s="25">
        <f>U108</f>
        <v>135000</v>
      </c>
      <c r="V104" s="122">
        <f>W104+X104</f>
        <v>673000</v>
      </c>
      <c r="W104" s="122">
        <f>W106</f>
        <v>3000</v>
      </c>
      <c r="X104" s="122">
        <f>X107</f>
        <v>670000</v>
      </c>
      <c r="Y104" s="123"/>
    </row>
    <row r="105" spans="1:25" s="19" customFormat="1" ht="16.5" customHeight="1" x14ac:dyDescent="0.15">
      <c r="A105" s="27"/>
      <c r="B105" s="10"/>
      <c r="C105" s="10"/>
      <c r="D105" s="80"/>
      <c r="E105" s="88" t="s">
        <v>4</v>
      </c>
      <c r="F105" s="89"/>
      <c r="G105" s="80"/>
      <c r="H105" s="11"/>
      <c r="I105" s="12"/>
      <c r="J105" s="11"/>
      <c r="K105" s="11"/>
      <c r="L105" s="12"/>
      <c r="M105" s="80"/>
      <c r="N105" s="35"/>
      <c r="O105" s="35"/>
      <c r="P105" s="25"/>
      <c r="Q105" s="25"/>
      <c r="R105" s="25"/>
      <c r="S105" s="35"/>
      <c r="T105" s="35"/>
      <c r="U105" s="35"/>
      <c r="V105" s="35"/>
      <c r="W105" s="35"/>
      <c r="X105" s="35"/>
      <c r="Y105" s="125"/>
    </row>
    <row r="106" spans="1:25" s="19" customFormat="1" ht="22.5" customHeight="1" x14ac:dyDescent="0.15">
      <c r="A106" s="27"/>
      <c r="B106" s="10"/>
      <c r="C106" s="10"/>
      <c r="D106" s="80"/>
      <c r="E106" s="91" t="s">
        <v>431</v>
      </c>
      <c r="F106" s="89" t="s">
        <v>320</v>
      </c>
      <c r="G106" s="80">
        <f>H106</f>
        <v>523.5</v>
      </c>
      <c r="H106" s="11">
        <v>523.5</v>
      </c>
      <c r="I106" s="12"/>
      <c r="J106" s="11"/>
      <c r="K106" s="11"/>
      <c r="L106" s="12"/>
      <c r="M106" s="80">
        <f>N106</f>
        <v>3000</v>
      </c>
      <c r="N106" s="35">
        <v>3000</v>
      </c>
      <c r="O106" s="35"/>
      <c r="P106" s="25"/>
      <c r="Q106" s="25"/>
      <c r="R106" s="25"/>
      <c r="S106" s="35">
        <f>U106</f>
        <v>0</v>
      </c>
      <c r="T106" s="35"/>
      <c r="U106" s="35">
        <v>0</v>
      </c>
      <c r="V106" s="35">
        <f>W106</f>
        <v>3000</v>
      </c>
      <c r="W106" s="35">
        <v>3000</v>
      </c>
      <c r="X106" s="35">
        <v>0</v>
      </c>
      <c r="Y106" s="125"/>
    </row>
    <row r="107" spans="1:25" s="19" customFormat="1" ht="15" customHeight="1" x14ac:dyDescent="0.15">
      <c r="A107" s="27"/>
      <c r="B107" s="10"/>
      <c r="C107" s="10"/>
      <c r="D107" s="80"/>
      <c r="E107" s="108" t="s">
        <v>450</v>
      </c>
      <c r="F107" s="107" t="s">
        <v>340</v>
      </c>
      <c r="G107" s="80"/>
      <c r="H107" s="11"/>
      <c r="I107" s="12"/>
      <c r="J107" s="11"/>
      <c r="K107" s="11"/>
      <c r="L107" s="12"/>
      <c r="M107" s="80">
        <f>O107</f>
        <v>470000</v>
      </c>
      <c r="N107" s="35"/>
      <c r="O107" s="35">
        <v>470000</v>
      </c>
      <c r="P107" s="25"/>
      <c r="Q107" s="25"/>
      <c r="R107" s="25"/>
      <c r="S107" s="35"/>
      <c r="T107" s="35"/>
      <c r="U107" s="35"/>
      <c r="V107" s="35">
        <f>X107</f>
        <v>670000</v>
      </c>
      <c r="W107" s="35"/>
      <c r="X107" s="35">
        <v>670000</v>
      </c>
      <c r="Y107" s="125"/>
    </row>
    <row r="108" spans="1:25" s="19" customFormat="1" ht="17.25" customHeight="1" x14ac:dyDescent="0.15">
      <c r="A108" s="27"/>
      <c r="B108" s="10"/>
      <c r="C108" s="10"/>
      <c r="D108" s="80"/>
      <c r="E108" s="88" t="s">
        <v>343</v>
      </c>
      <c r="F108" s="89" t="s">
        <v>342</v>
      </c>
      <c r="G108" s="80"/>
      <c r="H108" s="11"/>
      <c r="I108" s="12"/>
      <c r="J108" s="11"/>
      <c r="K108" s="11"/>
      <c r="L108" s="12"/>
      <c r="M108" s="80">
        <f>O108</f>
        <v>0</v>
      </c>
      <c r="N108" s="35"/>
      <c r="O108" s="35">
        <v>0</v>
      </c>
      <c r="P108" s="25"/>
      <c r="Q108" s="25"/>
      <c r="R108" s="25"/>
      <c r="S108" s="35">
        <f>U108</f>
        <v>135000</v>
      </c>
      <c r="T108" s="35"/>
      <c r="U108" s="35">
        <v>135000</v>
      </c>
      <c r="V108" s="35"/>
      <c r="W108" s="35"/>
      <c r="X108" s="35"/>
      <c r="Y108" s="126"/>
    </row>
    <row r="109" spans="1:25" s="74" customFormat="1" ht="21.75" customHeight="1" x14ac:dyDescent="0.15">
      <c r="A109" s="20" t="s">
        <v>203</v>
      </c>
      <c r="B109" s="24" t="s">
        <v>200</v>
      </c>
      <c r="C109" s="24" t="s">
        <v>187</v>
      </c>
      <c r="D109" s="36" t="s">
        <v>174</v>
      </c>
      <c r="E109" s="81" t="s">
        <v>204</v>
      </c>
      <c r="F109" s="86"/>
      <c r="G109" s="87">
        <f>H109+I109</f>
        <v>1157824.2400000002</v>
      </c>
      <c r="H109" s="87">
        <f>H111+H119</f>
        <v>53884.28</v>
      </c>
      <c r="I109" s="87">
        <f>I111+I119</f>
        <v>1103939.9600000002</v>
      </c>
      <c r="J109" s="87">
        <f>K109+L109</f>
        <v>40000</v>
      </c>
      <c r="K109" s="87">
        <f>K111+K119</f>
        <v>0</v>
      </c>
      <c r="L109" s="87">
        <f>L111+L119</f>
        <v>40000</v>
      </c>
      <c r="M109" s="36">
        <f t="shared" si="24"/>
        <v>2195733.2999999998</v>
      </c>
      <c r="N109" s="25">
        <f>N111+N119</f>
        <v>47250</v>
      </c>
      <c r="O109" s="25">
        <f>O111</f>
        <v>2148483.2999999998</v>
      </c>
      <c r="P109" s="25">
        <f>M109-J109</f>
        <v>2155733.2999999998</v>
      </c>
      <c r="Q109" s="25">
        <f>N109-K109</f>
        <v>47250</v>
      </c>
      <c r="R109" s="25">
        <f>O109-L109</f>
        <v>2108483.2999999998</v>
      </c>
      <c r="S109" s="25">
        <f>T109+U109</f>
        <v>583311.4</v>
      </c>
      <c r="T109" s="25">
        <f>T111+T119</f>
        <v>51200</v>
      </c>
      <c r="U109" s="25">
        <f>U111</f>
        <v>532111.4</v>
      </c>
      <c r="V109" s="25">
        <f>W109+X109</f>
        <v>1094065.6000000001</v>
      </c>
      <c r="W109" s="25">
        <f>W111+W119</f>
        <v>150314.6</v>
      </c>
      <c r="X109" s="25">
        <f>X111+X121</f>
        <v>943751</v>
      </c>
      <c r="Y109" s="236" t="s">
        <v>507</v>
      </c>
    </row>
    <row r="110" spans="1:25" ht="12.75" customHeight="1" x14ac:dyDescent="0.15">
      <c r="A110" s="52"/>
      <c r="B110" s="29"/>
      <c r="C110" s="29"/>
      <c r="D110" s="78"/>
      <c r="E110" s="79" t="s">
        <v>179</v>
      </c>
      <c r="F110" s="66"/>
      <c r="G110" s="78"/>
      <c r="H110" s="78"/>
      <c r="I110" s="78"/>
      <c r="J110" s="78"/>
      <c r="K110" s="78"/>
      <c r="L110" s="78"/>
      <c r="M110" s="80"/>
      <c r="N110" s="35"/>
      <c r="O110" s="35"/>
      <c r="P110" s="25"/>
      <c r="Q110" s="25"/>
      <c r="R110" s="25"/>
      <c r="S110" s="35"/>
      <c r="T110" s="35"/>
      <c r="U110" s="35"/>
      <c r="V110" s="35"/>
      <c r="W110" s="35"/>
      <c r="X110" s="35"/>
      <c r="Y110" s="237"/>
    </row>
    <row r="111" spans="1:25" s="74" customFormat="1" ht="21" customHeight="1" x14ac:dyDescent="0.15">
      <c r="A111" s="67" t="s">
        <v>205</v>
      </c>
      <c r="B111" s="68" t="s">
        <v>200</v>
      </c>
      <c r="C111" s="68" t="s">
        <v>187</v>
      </c>
      <c r="D111" s="68" t="s">
        <v>177</v>
      </c>
      <c r="E111" s="84" t="s">
        <v>206</v>
      </c>
      <c r="F111" s="85"/>
      <c r="G111" s="36">
        <f t="shared" ref="G111:L111" si="30">G113</f>
        <v>1157824.2400000002</v>
      </c>
      <c r="H111" s="36">
        <f t="shared" si="30"/>
        <v>53884.28</v>
      </c>
      <c r="I111" s="36">
        <f t="shared" si="30"/>
        <v>1103939.9600000002</v>
      </c>
      <c r="J111" s="36">
        <f t="shared" si="30"/>
        <v>40000</v>
      </c>
      <c r="K111" s="36">
        <f t="shared" si="30"/>
        <v>0</v>
      </c>
      <c r="L111" s="36">
        <f t="shared" si="30"/>
        <v>40000</v>
      </c>
      <c r="M111" s="36">
        <f t="shared" si="24"/>
        <v>2180483.2999999998</v>
      </c>
      <c r="N111" s="25">
        <f>N113</f>
        <v>32000</v>
      </c>
      <c r="O111" s="25">
        <f>O117</f>
        <v>2148483.2999999998</v>
      </c>
      <c r="P111" s="25">
        <f>M111-J111</f>
        <v>2140483.2999999998</v>
      </c>
      <c r="Q111" s="25">
        <f>N111-K111</f>
        <v>32000</v>
      </c>
      <c r="R111" s="25">
        <f>O111-L111</f>
        <v>2108483.2999999998</v>
      </c>
      <c r="S111" s="25">
        <f>T111+U111</f>
        <v>568111.4</v>
      </c>
      <c r="T111" s="25">
        <f>T114</f>
        <v>36000</v>
      </c>
      <c r="U111" s="25">
        <f>U115</f>
        <v>532111.4</v>
      </c>
      <c r="V111" s="25">
        <f>W111+X111</f>
        <v>1073865.6000000001</v>
      </c>
      <c r="W111" s="25">
        <f>W113</f>
        <v>130114.6</v>
      </c>
      <c r="X111" s="25">
        <f>X115</f>
        <v>943751</v>
      </c>
      <c r="Y111" s="237"/>
    </row>
    <row r="112" spans="1:25" ht="12.75" customHeight="1" x14ac:dyDescent="0.15">
      <c r="A112" s="52"/>
      <c r="B112" s="29"/>
      <c r="C112" s="29"/>
      <c r="D112" s="78"/>
      <c r="E112" s="79" t="s">
        <v>4</v>
      </c>
      <c r="F112" s="66"/>
      <c r="G112" s="78"/>
      <c r="H112" s="78"/>
      <c r="I112" s="78"/>
      <c r="J112" s="78"/>
      <c r="K112" s="78"/>
      <c r="L112" s="78"/>
      <c r="M112" s="80"/>
      <c r="N112" s="35"/>
      <c r="O112" s="35"/>
      <c r="P112" s="25"/>
      <c r="Q112" s="25"/>
      <c r="R112" s="25"/>
      <c r="S112" s="35"/>
      <c r="T112" s="35"/>
      <c r="U112" s="35"/>
      <c r="V112" s="35"/>
      <c r="W112" s="35"/>
      <c r="X112" s="35"/>
      <c r="Y112" s="238"/>
    </row>
    <row r="113" spans="1:25" s="74" customFormat="1" ht="25.5" customHeight="1" x14ac:dyDescent="0.15">
      <c r="A113" s="20"/>
      <c r="B113" s="24"/>
      <c r="C113" s="24"/>
      <c r="D113" s="36"/>
      <c r="E113" s="81" t="s">
        <v>381</v>
      </c>
      <c r="F113" s="86"/>
      <c r="G113" s="87">
        <f t="shared" ref="G113:G119" si="31">H113+I113</f>
        <v>1157824.2400000002</v>
      </c>
      <c r="H113" s="87">
        <f>H114</f>
        <v>53884.28</v>
      </c>
      <c r="I113" s="87">
        <f>I115</f>
        <v>1103939.9600000002</v>
      </c>
      <c r="J113" s="87">
        <f>K113+L113</f>
        <v>40000</v>
      </c>
      <c r="K113" s="87">
        <f>K114</f>
        <v>0</v>
      </c>
      <c r="L113" s="87">
        <f>L115</f>
        <v>40000</v>
      </c>
      <c r="M113" s="36">
        <f t="shared" si="24"/>
        <v>32000</v>
      </c>
      <c r="N113" s="25">
        <f>N114</f>
        <v>32000</v>
      </c>
      <c r="O113" s="25"/>
      <c r="P113" s="25">
        <f t="shared" ref="P113:R114" si="32">M113-J113</f>
        <v>-8000</v>
      </c>
      <c r="Q113" s="25">
        <f t="shared" si="32"/>
        <v>32000</v>
      </c>
      <c r="R113" s="25">
        <f t="shared" si="32"/>
        <v>-40000</v>
      </c>
      <c r="S113" s="25">
        <f>S114</f>
        <v>36000</v>
      </c>
      <c r="T113" s="25">
        <f>T114</f>
        <v>36000</v>
      </c>
      <c r="U113" s="25"/>
      <c r="V113" s="25">
        <f>W113</f>
        <v>130114.6</v>
      </c>
      <c r="W113" s="25">
        <f>W114</f>
        <v>130114.6</v>
      </c>
      <c r="X113" s="25"/>
      <c r="Y113" s="92"/>
    </row>
    <row r="114" spans="1:25" s="19" customFormat="1" ht="18.75" customHeight="1" x14ac:dyDescent="0.15">
      <c r="A114" s="27"/>
      <c r="B114" s="10"/>
      <c r="C114" s="10"/>
      <c r="D114" s="80"/>
      <c r="E114" s="88" t="s">
        <v>319</v>
      </c>
      <c r="F114" s="89" t="s">
        <v>318</v>
      </c>
      <c r="G114" s="12">
        <f t="shared" si="31"/>
        <v>53884.28</v>
      </c>
      <c r="H114" s="12">
        <v>53884.28</v>
      </c>
      <c r="I114" s="12"/>
      <c r="J114" s="11">
        <f>K114</f>
        <v>0</v>
      </c>
      <c r="K114" s="11">
        <v>0</v>
      </c>
      <c r="L114" s="12"/>
      <c r="M114" s="80">
        <f t="shared" si="24"/>
        <v>32000</v>
      </c>
      <c r="N114" s="35">
        <v>32000</v>
      </c>
      <c r="O114" s="35"/>
      <c r="P114" s="35">
        <f t="shared" si="32"/>
        <v>32000</v>
      </c>
      <c r="Q114" s="35">
        <f t="shared" si="32"/>
        <v>32000</v>
      </c>
      <c r="R114" s="25">
        <f t="shared" si="32"/>
        <v>0</v>
      </c>
      <c r="S114" s="35">
        <f>T114</f>
        <v>36000</v>
      </c>
      <c r="T114" s="35">
        <v>36000</v>
      </c>
      <c r="U114" s="35"/>
      <c r="V114" s="35">
        <f>W114</f>
        <v>130114.6</v>
      </c>
      <c r="W114" s="35">
        <v>130114.6</v>
      </c>
      <c r="X114" s="35"/>
      <c r="Y114" s="127"/>
    </row>
    <row r="115" spans="1:25" s="74" customFormat="1" ht="21" customHeight="1" x14ac:dyDescent="0.15">
      <c r="A115" s="20"/>
      <c r="B115" s="24"/>
      <c r="C115" s="24"/>
      <c r="D115" s="36"/>
      <c r="E115" s="81" t="s">
        <v>382</v>
      </c>
      <c r="F115" s="86"/>
      <c r="G115" s="36">
        <f>I115</f>
        <v>1103939.9600000002</v>
      </c>
      <c r="H115" s="87"/>
      <c r="I115" s="87">
        <f>I116+I117+I118</f>
        <v>1103939.9600000002</v>
      </c>
      <c r="J115" s="87">
        <f>L115</f>
        <v>40000</v>
      </c>
      <c r="K115" s="87"/>
      <c r="L115" s="87">
        <f>L117</f>
        <v>40000</v>
      </c>
      <c r="M115" s="36">
        <f t="shared" si="24"/>
        <v>2148483.2999999998</v>
      </c>
      <c r="N115" s="25"/>
      <c r="O115" s="25">
        <f>O117</f>
        <v>2148483.2999999998</v>
      </c>
      <c r="P115" s="25">
        <f t="shared" ref="P115:P121" si="33">M115-J115</f>
        <v>2108483.2999999998</v>
      </c>
      <c r="Q115" s="25">
        <f t="shared" ref="Q115:Q121" si="34">N115-K115</f>
        <v>0</v>
      </c>
      <c r="R115" s="25">
        <f t="shared" ref="R115:R121" si="35">O115-L115</f>
        <v>2108483.2999999998</v>
      </c>
      <c r="S115" s="25">
        <f>U115</f>
        <v>532111.4</v>
      </c>
      <c r="T115" s="25"/>
      <c r="U115" s="25">
        <f>U117</f>
        <v>532111.4</v>
      </c>
      <c r="V115" s="25">
        <f>X115</f>
        <v>943751</v>
      </c>
      <c r="W115" s="25"/>
      <c r="X115" s="25">
        <f>X117</f>
        <v>943751</v>
      </c>
      <c r="Y115" s="92"/>
    </row>
    <row r="116" spans="1:25" s="74" customFormat="1" ht="17.25" customHeight="1" x14ac:dyDescent="0.15">
      <c r="A116" s="20"/>
      <c r="B116" s="24"/>
      <c r="C116" s="24"/>
      <c r="D116" s="36"/>
      <c r="E116" s="108" t="s">
        <v>450</v>
      </c>
      <c r="F116" s="107" t="s">
        <v>340</v>
      </c>
      <c r="G116" s="80">
        <f>I116</f>
        <v>1162.1199999999999</v>
      </c>
      <c r="H116" s="87"/>
      <c r="I116" s="80">
        <v>1162.1199999999999</v>
      </c>
      <c r="J116" s="87"/>
      <c r="K116" s="87"/>
      <c r="L116" s="87"/>
      <c r="M116" s="36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92"/>
    </row>
    <row r="117" spans="1:25" s="19" customFormat="1" ht="20.25" customHeight="1" x14ac:dyDescent="0.15">
      <c r="A117" s="27"/>
      <c r="B117" s="10"/>
      <c r="C117" s="10"/>
      <c r="D117" s="80"/>
      <c r="E117" s="88" t="s">
        <v>343</v>
      </c>
      <c r="F117" s="89" t="s">
        <v>342</v>
      </c>
      <c r="G117" s="12">
        <f t="shared" si="31"/>
        <v>1088835</v>
      </c>
      <c r="H117" s="12"/>
      <c r="I117" s="12">
        <v>1088835</v>
      </c>
      <c r="J117" s="11">
        <f>L117</f>
        <v>40000</v>
      </c>
      <c r="K117" s="11"/>
      <c r="L117" s="11">
        <v>40000</v>
      </c>
      <c r="M117" s="80">
        <f t="shared" si="24"/>
        <v>2148483.2999999998</v>
      </c>
      <c r="N117" s="35">
        <v>0</v>
      </c>
      <c r="O117" s="35">
        <v>2148483.2999999998</v>
      </c>
      <c r="P117" s="25">
        <f t="shared" si="33"/>
        <v>2108483.2999999998</v>
      </c>
      <c r="Q117" s="25">
        <f t="shared" si="34"/>
        <v>0</v>
      </c>
      <c r="R117" s="25">
        <f t="shared" si="35"/>
        <v>2108483.2999999998</v>
      </c>
      <c r="S117" s="35">
        <f>U117</f>
        <v>532111.4</v>
      </c>
      <c r="T117" s="35"/>
      <c r="U117" s="35">
        <v>532111.4</v>
      </c>
      <c r="V117" s="35">
        <f>X117</f>
        <v>943751</v>
      </c>
      <c r="W117" s="35"/>
      <c r="X117" s="35">
        <v>943751</v>
      </c>
      <c r="Y117" s="26"/>
    </row>
    <row r="118" spans="1:25" s="19" customFormat="1" ht="16.5" customHeight="1" x14ac:dyDescent="0.15">
      <c r="A118" s="27"/>
      <c r="B118" s="10"/>
      <c r="C118" s="10"/>
      <c r="D118" s="80"/>
      <c r="E118" s="88" t="s">
        <v>351</v>
      </c>
      <c r="F118" s="89" t="s">
        <v>350</v>
      </c>
      <c r="G118" s="11">
        <f t="shared" si="31"/>
        <v>13942.84</v>
      </c>
      <c r="H118" s="12"/>
      <c r="I118" s="11">
        <v>13942.84</v>
      </c>
      <c r="J118" s="12">
        <v>0</v>
      </c>
      <c r="K118" s="12"/>
      <c r="L118" s="12">
        <v>0</v>
      </c>
      <c r="M118" s="80">
        <f t="shared" si="24"/>
        <v>0</v>
      </c>
      <c r="N118" s="35"/>
      <c r="O118" s="35"/>
      <c r="P118" s="25">
        <f t="shared" si="33"/>
        <v>0</v>
      </c>
      <c r="Q118" s="25">
        <f t="shared" si="34"/>
        <v>0</v>
      </c>
      <c r="R118" s="25">
        <f t="shared" si="35"/>
        <v>0</v>
      </c>
      <c r="S118" s="35"/>
      <c r="T118" s="35"/>
      <c r="U118" s="35"/>
      <c r="V118" s="35"/>
      <c r="W118" s="35"/>
      <c r="X118" s="35"/>
      <c r="Y118" s="26"/>
    </row>
    <row r="119" spans="1:25" s="74" customFormat="1" ht="20.25" customHeight="1" x14ac:dyDescent="0.15">
      <c r="A119" s="67" t="s">
        <v>207</v>
      </c>
      <c r="B119" s="68" t="s">
        <v>200</v>
      </c>
      <c r="C119" s="68" t="s">
        <v>187</v>
      </c>
      <c r="D119" s="68" t="s">
        <v>187</v>
      </c>
      <c r="E119" s="84" t="s">
        <v>208</v>
      </c>
      <c r="F119" s="85"/>
      <c r="G119" s="36">
        <f t="shared" si="31"/>
        <v>0</v>
      </c>
      <c r="H119" s="36">
        <f>H121</f>
        <v>0</v>
      </c>
      <c r="I119" s="36">
        <f>I121</f>
        <v>0</v>
      </c>
      <c r="J119" s="36">
        <f>J121</f>
        <v>0</v>
      </c>
      <c r="K119" s="36">
        <f>K121</f>
        <v>0</v>
      </c>
      <c r="L119" s="36">
        <f>L121</f>
        <v>0</v>
      </c>
      <c r="M119" s="36">
        <f t="shared" si="24"/>
        <v>15250</v>
      </c>
      <c r="N119" s="25">
        <f>N121</f>
        <v>15250</v>
      </c>
      <c r="O119" s="25"/>
      <c r="P119" s="25">
        <f t="shared" si="33"/>
        <v>15250</v>
      </c>
      <c r="Q119" s="25">
        <f t="shared" si="34"/>
        <v>15250</v>
      </c>
      <c r="R119" s="25">
        <f t="shared" si="35"/>
        <v>0</v>
      </c>
      <c r="S119" s="25">
        <f>T119</f>
        <v>15200</v>
      </c>
      <c r="T119" s="25">
        <f>T121</f>
        <v>15200</v>
      </c>
      <c r="U119" s="25">
        <f>U124</f>
        <v>0</v>
      </c>
      <c r="V119" s="25">
        <f>W119</f>
        <v>20200</v>
      </c>
      <c r="W119" s="25">
        <f>W121</f>
        <v>20200</v>
      </c>
      <c r="X119" s="25"/>
      <c r="Y119" s="92"/>
    </row>
    <row r="120" spans="1:25" ht="12.75" customHeight="1" x14ac:dyDescent="0.15">
      <c r="A120" s="52"/>
      <c r="B120" s="29"/>
      <c r="C120" s="29"/>
      <c r="D120" s="78"/>
      <c r="E120" s="79" t="s">
        <v>4</v>
      </c>
      <c r="F120" s="66"/>
      <c r="G120" s="78"/>
      <c r="H120" s="78"/>
      <c r="I120" s="78"/>
      <c r="J120" s="78"/>
      <c r="K120" s="78"/>
      <c r="L120" s="78"/>
      <c r="M120" s="80"/>
      <c r="N120" s="35"/>
      <c r="O120" s="35"/>
      <c r="P120" s="25"/>
      <c r="Q120" s="25"/>
      <c r="R120" s="25"/>
      <c r="S120" s="35"/>
      <c r="T120" s="35"/>
      <c r="U120" s="35"/>
      <c r="V120" s="35"/>
      <c r="W120" s="35"/>
      <c r="X120" s="35"/>
      <c r="Y120" s="32"/>
    </row>
    <row r="121" spans="1:25" s="74" customFormat="1" ht="21" customHeight="1" x14ac:dyDescent="0.15">
      <c r="A121" s="20"/>
      <c r="B121" s="24"/>
      <c r="C121" s="24"/>
      <c r="D121" s="36"/>
      <c r="E121" s="81" t="s">
        <v>447</v>
      </c>
      <c r="F121" s="86"/>
      <c r="G121" s="87">
        <f>H121+I121</f>
        <v>0</v>
      </c>
      <c r="H121" s="87">
        <f>H123</f>
        <v>0</v>
      </c>
      <c r="I121" s="87">
        <f>I124</f>
        <v>0</v>
      </c>
      <c r="J121" s="87">
        <f>K121+L121</f>
        <v>0</v>
      </c>
      <c r="K121" s="87">
        <f>K122+K123</f>
        <v>0</v>
      </c>
      <c r="L121" s="87">
        <f>L124</f>
        <v>0</v>
      </c>
      <c r="M121" s="36">
        <f t="shared" si="24"/>
        <v>15250</v>
      </c>
      <c r="N121" s="25">
        <f>N122+N123</f>
        <v>15250</v>
      </c>
      <c r="O121" s="25"/>
      <c r="P121" s="25">
        <f t="shared" si="33"/>
        <v>15250</v>
      </c>
      <c r="Q121" s="25">
        <f t="shared" si="34"/>
        <v>15250</v>
      </c>
      <c r="R121" s="25">
        <f t="shared" si="35"/>
        <v>0</v>
      </c>
      <c r="S121" s="25">
        <f>T121</f>
        <v>15200</v>
      </c>
      <c r="T121" s="25">
        <f>T122+T123</f>
        <v>15200</v>
      </c>
      <c r="U121" s="25"/>
      <c r="V121" s="25">
        <f>W121</f>
        <v>20200</v>
      </c>
      <c r="W121" s="25">
        <f>W122+W123</f>
        <v>20200</v>
      </c>
      <c r="X121" s="25"/>
      <c r="Y121" s="92"/>
    </row>
    <row r="122" spans="1:25" s="19" customFormat="1" ht="18.75" customHeight="1" x14ac:dyDescent="0.15">
      <c r="A122" s="27"/>
      <c r="B122" s="10"/>
      <c r="C122" s="10"/>
      <c r="D122" s="80"/>
      <c r="E122" s="91" t="s">
        <v>467</v>
      </c>
      <c r="F122" s="89" t="s">
        <v>316</v>
      </c>
      <c r="G122" s="87"/>
      <c r="H122" s="87"/>
      <c r="I122" s="87"/>
      <c r="J122" s="80">
        <v>200</v>
      </c>
      <c r="K122" s="80">
        <v>0</v>
      </c>
      <c r="L122" s="87"/>
      <c r="M122" s="80">
        <f t="shared" si="24"/>
        <v>250</v>
      </c>
      <c r="N122" s="35">
        <v>250</v>
      </c>
      <c r="O122" s="35"/>
      <c r="P122" s="25">
        <f t="shared" ref="P122:P130" si="36">M122-J122</f>
        <v>50</v>
      </c>
      <c r="Q122" s="25">
        <f t="shared" ref="Q122:Q130" si="37">N122-K122</f>
        <v>250</v>
      </c>
      <c r="R122" s="25">
        <f t="shared" ref="R122:R130" si="38">O122-L122</f>
        <v>0</v>
      </c>
      <c r="S122" s="35">
        <f>T122</f>
        <v>200</v>
      </c>
      <c r="T122" s="35">
        <v>200</v>
      </c>
      <c r="U122" s="35"/>
      <c r="V122" s="35">
        <f>W122</f>
        <v>200</v>
      </c>
      <c r="W122" s="35">
        <v>200</v>
      </c>
      <c r="X122" s="35"/>
      <c r="Y122" s="26"/>
    </row>
    <row r="123" spans="1:25" s="19" customFormat="1" ht="22.5" customHeight="1" x14ac:dyDescent="0.15">
      <c r="A123" s="27"/>
      <c r="B123" s="10"/>
      <c r="C123" s="10"/>
      <c r="D123" s="80"/>
      <c r="E123" s="91" t="s">
        <v>431</v>
      </c>
      <c r="F123" s="89" t="s">
        <v>320</v>
      </c>
      <c r="G123" s="11">
        <f>H123</f>
        <v>0</v>
      </c>
      <c r="H123" s="11">
        <v>0</v>
      </c>
      <c r="I123" s="109"/>
      <c r="J123" s="11">
        <v>15000</v>
      </c>
      <c r="K123" s="11">
        <v>0</v>
      </c>
      <c r="L123" s="11"/>
      <c r="M123" s="80">
        <f t="shared" si="24"/>
        <v>15000</v>
      </c>
      <c r="N123" s="35">
        <v>15000</v>
      </c>
      <c r="O123" s="35"/>
      <c r="P123" s="25">
        <f t="shared" si="36"/>
        <v>0</v>
      </c>
      <c r="Q123" s="25">
        <f t="shared" si="37"/>
        <v>15000</v>
      </c>
      <c r="R123" s="25">
        <f t="shared" si="38"/>
        <v>0</v>
      </c>
      <c r="S123" s="35">
        <f>T123</f>
        <v>15000</v>
      </c>
      <c r="T123" s="35">
        <v>15000</v>
      </c>
      <c r="U123" s="35"/>
      <c r="V123" s="35">
        <f>W123</f>
        <v>20000</v>
      </c>
      <c r="W123" s="35">
        <v>20000</v>
      </c>
      <c r="X123" s="35"/>
      <c r="Y123" s="26"/>
    </row>
    <row r="124" spans="1:25" s="19" customFormat="1" ht="17.25" customHeight="1" x14ac:dyDescent="0.15">
      <c r="A124" s="27"/>
      <c r="B124" s="10"/>
      <c r="C124" s="10"/>
      <c r="D124" s="80"/>
      <c r="E124" s="91" t="s">
        <v>435</v>
      </c>
      <c r="F124" s="89" t="s">
        <v>350</v>
      </c>
      <c r="G124" s="12">
        <f>I124</f>
        <v>0</v>
      </c>
      <c r="H124" s="12"/>
      <c r="I124" s="12">
        <v>0</v>
      </c>
      <c r="J124" s="11">
        <f>L124</f>
        <v>0</v>
      </c>
      <c r="K124" s="11"/>
      <c r="L124" s="11">
        <v>0</v>
      </c>
      <c r="M124" s="80">
        <f t="shared" si="24"/>
        <v>0</v>
      </c>
      <c r="N124" s="35"/>
      <c r="O124" s="35">
        <v>0</v>
      </c>
      <c r="P124" s="25">
        <f t="shared" si="36"/>
        <v>0</v>
      </c>
      <c r="Q124" s="25">
        <f t="shared" si="37"/>
        <v>0</v>
      </c>
      <c r="R124" s="25">
        <f t="shared" si="38"/>
        <v>0</v>
      </c>
      <c r="S124" s="35">
        <f>U124</f>
        <v>0</v>
      </c>
      <c r="T124" s="35"/>
      <c r="U124" s="35">
        <v>0</v>
      </c>
      <c r="V124" s="35"/>
      <c r="W124" s="35"/>
      <c r="X124" s="35"/>
      <c r="Y124" s="26"/>
    </row>
    <row r="125" spans="1:25" s="74" customFormat="1" ht="18" customHeight="1" x14ac:dyDescent="0.15">
      <c r="A125" s="20" t="s">
        <v>468</v>
      </c>
      <c r="B125" s="24" t="s">
        <v>200</v>
      </c>
      <c r="C125" s="24" t="s">
        <v>209</v>
      </c>
      <c r="D125" s="36" t="s">
        <v>174</v>
      </c>
      <c r="E125" s="81" t="s">
        <v>469</v>
      </c>
      <c r="F125" s="85"/>
      <c r="G125" s="68"/>
      <c r="H125" s="68"/>
      <c r="I125" s="68"/>
      <c r="J125" s="23"/>
      <c r="K125" s="23"/>
      <c r="L125" s="23"/>
      <c r="M125" s="36">
        <f>N125</f>
        <v>1000</v>
      </c>
      <c r="N125" s="25">
        <f>N127</f>
        <v>1000</v>
      </c>
      <c r="O125" s="25"/>
      <c r="P125" s="25">
        <f t="shared" si="36"/>
        <v>1000</v>
      </c>
      <c r="Q125" s="25">
        <f t="shared" si="37"/>
        <v>1000</v>
      </c>
      <c r="R125" s="25">
        <f t="shared" si="38"/>
        <v>0</v>
      </c>
      <c r="S125" s="25">
        <f>T125</f>
        <v>2000</v>
      </c>
      <c r="T125" s="25">
        <f>T127</f>
        <v>2000</v>
      </c>
      <c r="U125" s="25"/>
      <c r="V125" s="25">
        <f>W125</f>
        <v>2000</v>
      </c>
      <c r="W125" s="25">
        <f>W127</f>
        <v>2000</v>
      </c>
      <c r="X125" s="25"/>
      <c r="Y125" s="236" t="s">
        <v>508</v>
      </c>
    </row>
    <row r="126" spans="1:25" s="19" customFormat="1" ht="17.25" customHeight="1" x14ac:dyDescent="0.15">
      <c r="A126" s="52"/>
      <c r="B126" s="29"/>
      <c r="C126" s="29"/>
      <c r="D126" s="78"/>
      <c r="E126" s="79" t="s">
        <v>179</v>
      </c>
      <c r="F126" s="89"/>
      <c r="G126" s="12"/>
      <c r="H126" s="12"/>
      <c r="I126" s="12"/>
      <c r="J126" s="11"/>
      <c r="K126" s="11"/>
      <c r="L126" s="11"/>
      <c r="M126" s="80"/>
      <c r="N126" s="35"/>
      <c r="O126" s="35"/>
      <c r="P126" s="25"/>
      <c r="Q126" s="25"/>
      <c r="R126" s="25"/>
      <c r="S126" s="35"/>
      <c r="T126" s="35"/>
      <c r="U126" s="35"/>
      <c r="V126" s="35"/>
      <c r="W126" s="35"/>
      <c r="X126" s="35"/>
      <c r="Y126" s="237"/>
    </row>
    <row r="127" spans="1:25" s="74" customFormat="1" ht="17.25" customHeight="1" x14ac:dyDescent="0.15">
      <c r="A127" s="128" t="s">
        <v>470</v>
      </c>
      <c r="B127" s="129" t="s">
        <v>200</v>
      </c>
      <c r="C127" s="129" t="s">
        <v>209</v>
      </c>
      <c r="D127" s="129" t="s">
        <v>182</v>
      </c>
      <c r="E127" s="95" t="s">
        <v>471</v>
      </c>
      <c r="F127" s="85"/>
      <c r="G127" s="68"/>
      <c r="H127" s="68"/>
      <c r="I127" s="68"/>
      <c r="J127" s="23"/>
      <c r="K127" s="23"/>
      <c r="L127" s="23"/>
      <c r="M127" s="36">
        <f>N127</f>
        <v>1000</v>
      </c>
      <c r="N127" s="25">
        <f>N129</f>
        <v>1000</v>
      </c>
      <c r="O127" s="25"/>
      <c r="P127" s="25">
        <f t="shared" si="36"/>
        <v>1000</v>
      </c>
      <c r="Q127" s="25">
        <f t="shared" si="37"/>
        <v>1000</v>
      </c>
      <c r="R127" s="25">
        <f t="shared" si="38"/>
        <v>0</v>
      </c>
      <c r="S127" s="25">
        <f>T127</f>
        <v>2000</v>
      </c>
      <c r="T127" s="25">
        <f>T129</f>
        <v>2000</v>
      </c>
      <c r="U127" s="25"/>
      <c r="V127" s="25">
        <f>W127</f>
        <v>2000</v>
      </c>
      <c r="W127" s="25">
        <f>W129</f>
        <v>2000</v>
      </c>
      <c r="X127" s="25"/>
      <c r="Y127" s="237"/>
    </row>
    <row r="128" spans="1:25" s="19" customFormat="1" ht="17.25" customHeight="1" x14ac:dyDescent="0.15">
      <c r="A128" s="52"/>
      <c r="B128" s="29"/>
      <c r="C128" s="29"/>
      <c r="D128" s="78"/>
      <c r="E128" s="79" t="s">
        <v>4</v>
      </c>
      <c r="F128" s="89"/>
      <c r="G128" s="12"/>
      <c r="H128" s="12"/>
      <c r="I128" s="12"/>
      <c r="J128" s="11"/>
      <c r="K128" s="11"/>
      <c r="L128" s="11"/>
      <c r="M128" s="80"/>
      <c r="N128" s="35"/>
      <c r="O128" s="35"/>
      <c r="P128" s="25"/>
      <c r="Q128" s="25"/>
      <c r="R128" s="25"/>
      <c r="S128" s="35"/>
      <c r="T128" s="35"/>
      <c r="U128" s="35"/>
      <c r="V128" s="35"/>
      <c r="W128" s="35"/>
      <c r="X128" s="35"/>
      <c r="Y128" s="237"/>
    </row>
    <row r="129" spans="1:25" s="19" customFormat="1" ht="42" customHeight="1" x14ac:dyDescent="0.15">
      <c r="A129" s="27"/>
      <c r="B129" s="10"/>
      <c r="C129" s="10"/>
      <c r="D129" s="80"/>
      <c r="E129" s="81" t="s">
        <v>472</v>
      </c>
      <c r="F129" s="89"/>
      <c r="G129" s="12"/>
      <c r="H129" s="12"/>
      <c r="I129" s="12"/>
      <c r="J129" s="11"/>
      <c r="K129" s="11"/>
      <c r="L129" s="11"/>
      <c r="M129" s="80">
        <f>N129</f>
        <v>1000</v>
      </c>
      <c r="N129" s="35">
        <f>N130</f>
        <v>1000</v>
      </c>
      <c r="O129" s="35"/>
      <c r="P129" s="25">
        <f t="shared" si="36"/>
        <v>1000</v>
      </c>
      <c r="Q129" s="25">
        <f t="shared" si="37"/>
        <v>1000</v>
      </c>
      <c r="R129" s="25">
        <f t="shared" si="38"/>
        <v>0</v>
      </c>
      <c r="S129" s="35">
        <f>T129</f>
        <v>2000</v>
      </c>
      <c r="T129" s="35">
        <f>T130</f>
        <v>2000</v>
      </c>
      <c r="U129" s="35"/>
      <c r="V129" s="35">
        <f>W129</f>
        <v>2000</v>
      </c>
      <c r="W129" s="35">
        <f>W130</f>
        <v>2000</v>
      </c>
      <c r="X129" s="35"/>
      <c r="Y129" s="238"/>
    </row>
    <row r="130" spans="1:25" s="19" customFormat="1" ht="17.25" customHeight="1" x14ac:dyDescent="0.15">
      <c r="A130" s="27"/>
      <c r="B130" s="10"/>
      <c r="C130" s="10"/>
      <c r="D130" s="80"/>
      <c r="E130" s="130" t="s">
        <v>458</v>
      </c>
      <c r="F130" s="131" t="s">
        <v>332</v>
      </c>
      <c r="G130" s="12"/>
      <c r="H130" s="12"/>
      <c r="I130" s="12"/>
      <c r="J130" s="11"/>
      <c r="K130" s="11"/>
      <c r="L130" s="11"/>
      <c r="M130" s="80">
        <f>N130</f>
        <v>1000</v>
      </c>
      <c r="N130" s="35">
        <v>1000</v>
      </c>
      <c r="O130" s="35"/>
      <c r="P130" s="25">
        <f t="shared" si="36"/>
        <v>1000</v>
      </c>
      <c r="Q130" s="25">
        <f t="shared" si="37"/>
        <v>1000</v>
      </c>
      <c r="R130" s="25">
        <f t="shared" si="38"/>
        <v>0</v>
      </c>
      <c r="S130" s="35">
        <f>T130</f>
        <v>2000</v>
      </c>
      <c r="T130" s="35">
        <v>2000</v>
      </c>
      <c r="U130" s="35"/>
      <c r="V130" s="35">
        <f>W130</f>
        <v>2000</v>
      </c>
      <c r="W130" s="35">
        <v>2000</v>
      </c>
      <c r="X130" s="35"/>
      <c r="Y130" s="26"/>
    </row>
    <row r="131" spans="1:25" s="74" customFormat="1" ht="25.5" customHeight="1" x14ac:dyDescent="0.15">
      <c r="A131" s="20" t="s">
        <v>210</v>
      </c>
      <c r="B131" s="24" t="s">
        <v>200</v>
      </c>
      <c r="C131" s="24" t="s">
        <v>211</v>
      </c>
      <c r="D131" s="36" t="s">
        <v>174</v>
      </c>
      <c r="E131" s="81" t="s">
        <v>212</v>
      </c>
      <c r="F131" s="86"/>
      <c r="G131" s="87">
        <f>I131</f>
        <v>-62162.6</v>
      </c>
      <c r="H131" s="87"/>
      <c r="I131" s="87">
        <f>I133</f>
        <v>-62162.6</v>
      </c>
      <c r="J131" s="87">
        <f>L131</f>
        <v>-55000</v>
      </c>
      <c r="K131" s="87"/>
      <c r="L131" s="87">
        <f>L133</f>
        <v>-55000</v>
      </c>
      <c r="M131" s="36">
        <f t="shared" si="24"/>
        <v>-41700</v>
      </c>
      <c r="N131" s="25"/>
      <c r="O131" s="25">
        <f>O133</f>
        <v>-41700</v>
      </c>
      <c r="P131" s="25">
        <f>M131-J131</f>
        <v>13300</v>
      </c>
      <c r="Q131" s="25">
        <f>N131-K131</f>
        <v>0</v>
      </c>
      <c r="R131" s="25">
        <f>O131-L131</f>
        <v>13300</v>
      </c>
      <c r="S131" s="25">
        <f>U131</f>
        <v>-50500</v>
      </c>
      <c r="T131" s="25"/>
      <c r="U131" s="25">
        <f>U133</f>
        <v>-50500</v>
      </c>
      <c r="V131" s="25">
        <f>X131</f>
        <v>-46000</v>
      </c>
      <c r="W131" s="25"/>
      <c r="X131" s="25">
        <f>X133</f>
        <v>-46000</v>
      </c>
      <c r="Y131" s="236" t="s">
        <v>509</v>
      </c>
    </row>
    <row r="132" spans="1:25" ht="12.75" customHeight="1" x14ac:dyDescent="0.15">
      <c r="A132" s="52"/>
      <c r="B132" s="29"/>
      <c r="C132" s="29"/>
      <c r="D132" s="78"/>
      <c r="E132" s="79" t="s">
        <v>179</v>
      </c>
      <c r="F132" s="66"/>
      <c r="G132" s="78"/>
      <c r="H132" s="78"/>
      <c r="I132" s="78"/>
      <c r="J132" s="78"/>
      <c r="K132" s="78"/>
      <c r="L132" s="78"/>
      <c r="M132" s="80"/>
      <c r="N132" s="35"/>
      <c r="O132" s="35"/>
      <c r="P132" s="25"/>
      <c r="Q132" s="25"/>
      <c r="R132" s="25"/>
      <c r="S132" s="35"/>
      <c r="T132" s="35"/>
      <c r="U132" s="35"/>
      <c r="V132" s="35"/>
      <c r="W132" s="35"/>
      <c r="X132" s="35"/>
      <c r="Y132" s="237"/>
    </row>
    <row r="133" spans="1:25" s="98" customFormat="1" ht="22.5" customHeight="1" x14ac:dyDescent="0.15">
      <c r="A133" s="93" t="s">
        <v>213</v>
      </c>
      <c r="B133" s="94" t="s">
        <v>200</v>
      </c>
      <c r="C133" s="94" t="s">
        <v>211</v>
      </c>
      <c r="D133" s="94" t="s">
        <v>177</v>
      </c>
      <c r="E133" s="95" t="s">
        <v>212</v>
      </c>
      <c r="F133" s="96"/>
      <c r="G133" s="36">
        <f>I133</f>
        <v>-62162.6</v>
      </c>
      <c r="H133" s="36"/>
      <c r="I133" s="36">
        <f>I135</f>
        <v>-62162.6</v>
      </c>
      <c r="J133" s="97">
        <f>L133</f>
        <v>-55000</v>
      </c>
      <c r="K133" s="97"/>
      <c r="L133" s="97">
        <f>L135</f>
        <v>-55000</v>
      </c>
      <c r="M133" s="36">
        <f t="shared" si="24"/>
        <v>-41700</v>
      </c>
      <c r="N133" s="25"/>
      <c r="O133" s="25">
        <f>O135</f>
        <v>-41700</v>
      </c>
      <c r="P133" s="25">
        <f t="shared" ref="P133:P138" si="39">M133-J133</f>
        <v>13300</v>
      </c>
      <c r="Q133" s="25">
        <f t="shared" ref="Q133:Q138" si="40">N133-K133</f>
        <v>0</v>
      </c>
      <c r="R133" s="25">
        <f t="shared" ref="R133:R138" si="41">O133-L133</f>
        <v>13300</v>
      </c>
      <c r="S133" s="25">
        <f>U133</f>
        <v>-50500</v>
      </c>
      <c r="T133" s="25"/>
      <c r="U133" s="25">
        <f>U135</f>
        <v>-50500</v>
      </c>
      <c r="V133" s="25">
        <f>X133</f>
        <v>-46000</v>
      </c>
      <c r="W133" s="25"/>
      <c r="X133" s="25">
        <f>X135</f>
        <v>-46000</v>
      </c>
      <c r="Y133" s="238"/>
    </row>
    <row r="134" spans="1:25" ht="12" customHeight="1" x14ac:dyDescent="0.15">
      <c r="A134" s="52"/>
      <c r="B134" s="29"/>
      <c r="C134" s="29"/>
      <c r="D134" s="78"/>
      <c r="E134" s="79" t="s">
        <v>4</v>
      </c>
      <c r="F134" s="66"/>
      <c r="G134" s="78"/>
      <c r="H134" s="78"/>
      <c r="I134" s="78"/>
      <c r="J134" s="78"/>
      <c r="K134" s="78"/>
      <c r="L134" s="78"/>
      <c r="M134" s="80"/>
      <c r="N134" s="35"/>
      <c r="O134" s="35"/>
      <c r="P134" s="25"/>
      <c r="Q134" s="25"/>
      <c r="R134" s="25"/>
      <c r="S134" s="35"/>
      <c r="T134" s="35"/>
      <c r="U134" s="35"/>
      <c r="V134" s="35"/>
      <c r="W134" s="35"/>
      <c r="X134" s="35"/>
      <c r="Y134" s="32"/>
    </row>
    <row r="135" spans="1:25" s="74" customFormat="1" ht="25.5" customHeight="1" x14ac:dyDescent="0.15">
      <c r="A135" s="20"/>
      <c r="B135" s="24"/>
      <c r="C135" s="24"/>
      <c r="D135" s="36"/>
      <c r="E135" s="81" t="s">
        <v>383</v>
      </c>
      <c r="F135" s="86"/>
      <c r="G135" s="87">
        <f>G136+G137+G138</f>
        <v>-62162.6</v>
      </c>
      <c r="H135" s="87"/>
      <c r="I135" s="87">
        <f>I136+I137+I138</f>
        <v>-62162.6</v>
      </c>
      <c r="J135" s="87">
        <f>L135</f>
        <v>-55000</v>
      </c>
      <c r="K135" s="87"/>
      <c r="L135" s="87">
        <f>L136+L138</f>
        <v>-55000</v>
      </c>
      <c r="M135" s="36">
        <f t="shared" si="24"/>
        <v>-41700</v>
      </c>
      <c r="N135" s="25"/>
      <c r="O135" s="25">
        <f>O136+O137+O138</f>
        <v>-41700</v>
      </c>
      <c r="P135" s="25">
        <f t="shared" si="39"/>
        <v>13300</v>
      </c>
      <c r="Q135" s="25">
        <f t="shared" si="40"/>
        <v>0</v>
      </c>
      <c r="R135" s="25">
        <f t="shared" si="41"/>
        <v>13300</v>
      </c>
      <c r="S135" s="25">
        <f>U135</f>
        <v>-50500</v>
      </c>
      <c r="T135" s="25"/>
      <c r="U135" s="25">
        <f>U136+U138</f>
        <v>-50500</v>
      </c>
      <c r="V135" s="25">
        <f>X135</f>
        <v>-46000</v>
      </c>
      <c r="W135" s="25"/>
      <c r="X135" s="25">
        <f>X136+X137+X138</f>
        <v>-46000</v>
      </c>
      <c r="Y135" s="92"/>
    </row>
    <row r="136" spans="1:25" ht="17.25" customHeight="1" x14ac:dyDescent="0.15">
      <c r="A136" s="52"/>
      <c r="B136" s="29"/>
      <c r="C136" s="29"/>
      <c r="D136" s="78"/>
      <c r="E136" s="88" t="s">
        <v>352</v>
      </c>
      <c r="F136" s="66" t="s">
        <v>353</v>
      </c>
      <c r="G136" s="65">
        <f>I136</f>
        <v>-17160</v>
      </c>
      <c r="H136" s="65"/>
      <c r="I136" s="65">
        <v>-17160</v>
      </c>
      <c r="J136" s="30">
        <f>L136</f>
        <v>-10000</v>
      </c>
      <c r="K136" s="30"/>
      <c r="L136" s="30">
        <v>-10000</v>
      </c>
      <c r="M136" s="80">
        <f t="shared" si="24"/>
        <v>-6700</v>
      </c>
      <c r="N136" s="35"/>
      <c r="O136" s="35">
        <v>-6700</v>
      </c>
      <c r="P136" s="25">
        <f t="shared" si="39"/>
        <v>3300</v>
      </c>
      <c r="Q136" s="25">
        <f t="shared" si="40"/>
        <v>0</v>
      </c>
      <c r="R136" s="25">
        <f t="shared" si="41"/>
        <v>3300</v>
      </c>
      <c r="S136" s="35">
        <f>U136</f>
        <v>-5500</v>
      </c>
      <c r="T136" s="35"/>
      <c r="U136" s="35">
        <v>-5500</v>
      </c>
      <c r="V136" s="35">
        <f>X136</f>
        <v>-6000</v>
      </c>
      <c r="W136" s="35"/>
      <c r="X136" s="35">
        <v>-6000</v>
      </c>
      <c r="Y136" s="32"/>
    </row>
    <row r="137" spans="1:25" ht="26.25" customHeight="1" x14ac:dyDescent="0.15">
      <c r="A137" s="52"/>
      <c r="B137" s="29"/>
      <c r="C137" s="29"/>
      <c r="D137" s="78"/>
      <c r="E137" s="108" t="s">
        <v>424</v>
      </c>
      <c r="F137" s="107" t="s">
        <v>425</v>
      </c>
      <c r="G137" s="65">
        <f>I137</f>
        <v>0</v>
      </c>
      <c r="H137" s="65"/>
      <c r="I137" s="12">
        <v>0</v>
      </c>
      <c r="J137" s="30">
        <f>L137</f>
        <v>0</v>
      </c>
      <c r="K137" s="30"/>
      <c r="L137" s="30">
        <v>0</v>
      </c>
      <c r="M137" s="80">
        <f t="shared" si="24"/>
        <v>0</v>
      </c>
      <c r="N137" s="35"/>
      <c r="O137" s="35">
        <v>0</v>
      </c>
      <c r="P137" s="25">
        <f t="shared" si="39"/>
        <v>0</v>
      </c>
      <c r="Q137" s="25">
        <f t="shared" si="40"/>
        <v>0</v>
      </c>
      <c r="R137" s="25">
        <f t="shared" si="41"/>
        <v>0</v>
      </c>
      <c r="S137" s="35">
        <f>U137</f>
        <v>0</v>
      </c>
      <c r="T137" s="35"/>
      <c r="U137" s="35">
        <v>0</v>
      </c>
      <c r="V137" s="35">
        <f>X137</f>
        <v>0</v>
      </c>
      <c r="W137" s="35"/>
      <c r="X137" s="35">
        <v>0</v>
      </c>
      <c r="Y137" s="32"/>
    </row>
    <row r="138" spans="1:25" ht="19.5" customHeight="1" x14ac:dyDescent="0.15">
      <c r="A138" s="52"/>
      <c r="B138" s="29"/>
      <c r="C138" s="29"/>
      <c r="D138" s="78"/>
      <c r="E138" s="88" t="s">
        <v>354</v>
      </c>
      <c r="F138" s="66" t="s">
        <v>355</v>
      </c>
      <c r="G138" s="65">
        <f>I138</f>
        <v>-45002.6</v>
      </c>
      <c r="H138" s="65"/>
      <c r="I138" s="12">
        <v>-45002.6</v>
      </c>
      <c r="J138" s="30">
        <f>L138</f>
        <v>-45000</v>
      </c>
      <c r="K138" s="30"/>
      <c r="L138" s="30">
        <v>-45000</v>
      </c>
      <c r="M138" s="80">
        <f t="shared" si="24"/>
        <v>-35000</v>
      </c>
      <c r="N138" s="35"/>
      <c r="O138" s="35">
        <v>-35000</v>
      </c>
      <c r="P138" s="25">
        <f t="shared" si="39"/>
        <v>10000</v>
      </c>
      <c r="Q138" s="25">
        <f t="shared" si="40"/>
        <v>0</v>
      </c>
      <c r="R138" s="25">
        <f t="shared" si="41"/>
        <v>10000</v>
      </c>
      <c r="S138" s="35">
        <f>U138</f>
        <v>-45000</v>
      </c>
      <c r="T138" s="35"/>
      <c r="U138" s="80">
        <v>-45000</v>
      </c>
      <c r="V138" s="80">
        <f>X138</f>
        <v>-40000</v>
      </c>
      <c r="W138" s="80"/>
      <c r="X138" s="80">
        <v>-40000</v>
      </c>
      <c r="Y138" s="32"/>
    </row>
    <row r="139" spans="1:25" s="74" customFormat="1" ht="25.5" customHeight="1" x14ac:dyDescent="0.15">
      <c r="A139" s="20" t="s">
        <v>214</v>
      </c>
      <c r="B139" s="24" t="s">
        <v>215</v>
      </c>
      <c r="C139" s="24" t="s">
        <v>174</v>
      </c>
      <c r="D139" s="36" t="s">
        <v>174</v>
      </c>
      <c r="E139" s="81" t="s">
        <v>216</v>
      </c>
      <c r="F139" s="86"/>
      <c r="G139" s="87">
        <f>H139+I139</f>
        <v>547620.84</v>
      </c>
      <c r="H139" s="87">
        <f>H141+H161</f>
        <v>496941.25</v>
      </c>
      <c r="I139" s="87">
        <f>I141+I153+I161</f>
        <v>50679.59</v>
      </c>
      <c r="J139" s="87">
        <f>K139+L139</f>
        <v>742251.1</v>
      </c>
      <c r="K139" s="87">
        <f>K141+K161</f>
        <v>607672</v>
      </c>
      <c r="L139" s="87">
        <f>L172</f>
        <v>134579.1</v>
      </c>
      <c r="M139" s="36">
        <f t="shared" si="24"/>
        <v>1539618.12</v>
      </c>
      <c r="N139" s="25">
        <f>N141+N153+N161</f>
        <v>699618.12</v>
      </c>
      <c r="O139" s="25">
        <f>O141+O153+O161</f>
        <v>840000</v>
      </c>
      <c r="P139" s="25">
        <f t="shared" ref="P139:P153" si="42">M139-J139</f>
        <v>797367.02000000014</v>
      </c>
      <c r="Q139" s="25">
        <f t="shared" ref="Q139:Q153" si="43">N139-K139</f>
        <v>91946.12</v>
      </c>
      <c r="R139" s="25">
        <f t="shared" ref="R139:R153" si="44">O139-L139</f>
        <v>705420.9</v>
      </c>
      <c r="S139" s="25">
        <f>T139</f>
        <v>723718.64905000001</v>
      </c>
      <c r="T139" s="25">
        <f>T141+T153+T161</f>
        <v>723718.64905000001</v>
      </c>
      <c r="U139" s="25"/>
      <c r="V139" s="25">
        <f>W139</f>
        <v>776984</v>
      </c>
      <c r="W139" s="25">
        <f>W141+W153+W161</f>
        <v>776984</v>
      </c>
      <c r="X139" s="25">
        <f>X144</f>
        <v>0</v>
      </c>
      <c r="Y139" s="132"/>
    </row>
    <row r="140" spans="1:25" ht="12.75" customHeight="1" x14ac:dyDescent="0.15">
      <c r="A140" s="52"/>
      <c r="B140" s="29"/>
      <c r="C140" s="29"/>
      <c r="D140" s="78"/>
      <c r="E140" s="79" t="s">
        <v>4</v>
      </c>
      <c r="F140" s="66"/>
      <c r="G140" s="78"/>
      <c r="H140" s="78"/>
      <c r="I140" s="78"/>
      <c r="J140" s="78"/>
      <c r="K140" s="78"/>
      <c r="L140" s="78"/>
      <c r="M140" s="80"/>
      <c r="N140" s="35"/>
      <c r="O140" s="35"/>
      <c r="P140" s="25"/>
      <c r="Q140" s="25"/>
      <c r="R140" s="25"/>
      <c r="S140" s="35"/>
      <c r="T140" s="35"/>
      <c r="U140" s="35"/>
      <c r="V140" s="35"/>
      <c r="W140" s="35"/>
      <c r="X140" s="35"/>
      <c r="Y140" s="133"/>
    </row>
    <row r="141" spans="1:25" s="74" customFormat="1" ht="18" customHeight="1" x14ac:dyDescent="0.15">
      <c r="A141" s="20" t="s">
        <v>217</v>
      </c>
      <c r="B141" s="24" t="s">
        <v>215</v>
      </c>
      <c r="C141" s="24" t="s">
        <v>177</v>
      </c>
      <c r="D141" s="36" t="s">
        <v>174</v>
      </c>
      <c r="E141" s="81" t="s">
        <v>218</v>
      </c>
      <c r="F141" s="86"/>
      <c r="G141" s="87">
        <f>G143</f>
        <v>479714.91</v>
      </c>
      <c r="H141" s="87">
        <f>H143</f>
        <v>458402</v>
      </c>
      <c r="I141" s="87">
        <f>I143</f>
        <v>21312.91</v>
      </c>
      <c r="J141" s="87">
        <f>K141</f>
        <v>557560</v>
      </c>
      <c r="K141" s="87">
        <f>K143</f>
        <v>557560</v>
      </c>
      <c r="L141" s="87"/>
      <c r="M141" s="36">
        <f t="shared" si="24"/>
        <v>631768.69999999995</v>
      </c>
      <c r="N141" s="25">
        <f>N143</f>
        <v>631768.69999999995</v>
      </c>
      <c r="O141" s="25">
        <f>O143</f>
        <v>0</v>
      </c>
      <c r="P141" s="25">
        <f t="shared" si="42"/>
        <v>74208.699999999953</v>
      </c>
      <c r="Q141" s="25">
        <f t="shared" si="43"/>
        <v>74208.699999999953</v>
      </c>
      <c r="R141" s="25">
        <f t="shared" si="44"/>
        <v>0</v>
      </c>
      <c r="S141" s="25">
        <f>T141</f>
        <v>658242.34904999996</v>
      </c>
      <c r="T141" s="25">
        <f>T143</f>
        <v>658242.34904999996</v>
      </c>
      <c r="U141" s="25">
        <f>U143</f>
        <v>200000</v>
      </c>
      <c r="V141" s="25">
        <f>W141</f>
        <v>711507.2</v>
      </c>
      <c r="W141" s="25">
        <f>W143</f>
        <v>711507.2</v>
      </c>
      <c r="X141" s="25"/>
      <c r="Y141" s="237" t="s">
        <v>510</v>
      </c>
    </row>
    <row r="142" spans="1:25" ht="12.75" customHeight="1" x14ac:dyDescent="0.15">
      <c r="A142" s="128"/>
      <c r="B142" s="129"/>
      <c r="C142" s="129"/>
      <c r="D142" s="97"/>
      <c r="E142" s="79" t="s">
        <v>179</v>
      </c>
      <c r="F142" s="66"/>
      <c r="G142" s="78"/>
      <c r="H142" s="78"/>
      <c r="I142" s="78"/>
      <c r="J142" s="78"/>
      <c r="K142" s="78"/>
      <c r="L142" s="78"/>
      <c r="M142" s="80"/>
      <c r="N142" s="35"/>
      <c r="O142" s="35"/>
      <c r="P142" s="25"/>
      <c r="Q142" s="25"/>
      <c r="R142" s="25"/>
      <c r="S142" s="35"/>
      <c r="T142" s="35"/>
      <c r="U142" s="35"/>
      <c r="V142" s="35"/>
      <c r="W142" s="35"/>
      <c r="X142" s="35"/>
      <c r="Y142" s="237"/>
    </row>
    <row r="143" spans="1:25" s="98" customFormat="1" ht="18" customHeight="1" x14ac:dyDescent="0.15">
      <c r="A143" s="93" t="s">
        <v>219</v>
      </c>
      <c r="B143" s="94" t="s">
        <v>215</v>
      </c>
      <c r="C143" s="94" t="s">
        <v>177</v>
      </c>
      <c r="D143" s="94" t="s">
        <v>177</v>
      </c>
      <c r="E143" s="81" t="s">
        <v>218</v>
      </c>
      <c r="F143" s="96"/>
      <c r="G143" s="97">
        <f>H143+I143</f>
        <v>479714.91</v>
      </c>
      <c r="H143" s="97">
        <f>H145</f>
        <v>458402</v>
      </c>
      <c r="I143" s="97">
        <f>I145</f>
        <v>21312.91</v>
      </c>
      <c r="J143" s="97">
        <f>K143</f>
        <v>557560</v>
      </c>
      <c r="K143" s="97">
        <f>K145</f>
        <v>557560</v>
      </c>
      <c r="L143" s="97"/>
      <c r="M143" s="36">
        <f t="shared" si="24"/>
        <v>631768.69999999995</v>
      </c>
      <c r="N143" s="25">
        <f>N145</f>
        <v>631768.69999999995</v>
      </c>
      <c r="O143" s="25">
        <f>O145</f>
        <v>0</v>
      </c>
      <c r="P143" s="25">
        <f t="shared" si="42"/>
        <v>74208.699999999953</v>
      </c>
      <c r="Q143" s="25">
        <f t="shared" si="43"/>
        <v>74208.699999999953</v>
      </c>
      <c r="R143" s="25">
        <f t="shared" si="44"/>
        <v>0</v>
      </c>
      <c r="S143" s="25">
        <f>T143</f>
        <v>658242.34904999996</v>
      </c>
      <c r="T143" s="25">
        <f>T145</f>
        <v>658242.34904999996</v>
      </c>
      <c r="U143" s="25">
        <f>U145</f>
        <v>200000</v>
      </c>
      <c r="V143" s="25">
        <f>W143</f>
        <v>711507.2</v>
      </c>
      <c r="W143" s="25">
        <f>W145</f>
        <v>711507.2</v>
      </c>
      <c r="X143" s="25"/>
      <c r="Y143" s="237"/>
    </row>
    <row r="144" spans="1:25" ht="12.75" customHeight="1" x14ac:dyDescent="0.15">
      <c r="A144" s="52"/>
      <c r="B144" s="29"/>
      <c r="C144" s="29"/>
      <c r="D144" s="78"/>
      <c r="E144" s="79" t="s">
        <v>4</v>
      </c>
      <c r="F144" s="66"/>
      <c r="G144" s="78"/>
      <c r="H144" s="78"/>
      <c r="I144" s="78"/>
      <c r="J144" s="78"/>
      <c r="K144" s="78"/>
      <c r="L144" s="78"/>
      <c r="M144" s="80"/>
      <c r="N144" s="35"/>
      <c r="O144" s="35"/>
      <c r="P144" s="25"/>
      <c r="Q144" s="25"/>
      <c r="R144" s="25"/>
      <c r="S144" s="35"/>
      <c r="T144" s="35"/>
      <c r="U144" s="35"/>
      <c r="V144" s="35"/>
      <c r="W144" s="35"/>
      <c r="X144" s="35"/>
      <c r="Y144" s="237"/>
    </row>
    <row r="145" spans="1:25" s="74" customFormat="1" x14ac:dyDescent="0.15">
      <c r="A145" s="20"/>
      <c r="B145" s="24"/>
      <c r="C145" s="24"/>
      <c r="D145" s="36"/>
      <c r="E145" s="81" t="s">
        <v>384</v>
      </c>
      <c r="F145" s="86"/>
      <c r="G145" s="87">
        <f t="shared" ref="G145:G152" si="45">H145+I145</f>
        <v>479714.91</v>
      </c>
      <c r="H145" s="87">
        <f>H146+H147+H148</f>
        <v>458402</v>
      </c>
      <c r="I145" s="87">
        <f>I149+I150+I151+I152</f>
        <v>21312.91</v>
      </c>
      <c r="J145" s="87">
        <f>K145</f>
        <v>557560</v>
      </c>
      <c r="K145" s="87">
        <f>K146+K147+K148</f>
        <v>557560</v>
      </c>
      <c r="L145" s="87"/>
      <c r="M145" s="36">
        <f t="shared" si="24"/>
        <v>631768.69999999995</v>
      </c>
      <c r="N145" s="25">
        <f>N146+N147+N148</f>
        <v>631768.69999999995</v>
      </c>
      <c r="O145" s="25">
        <f>O149</f>
        <v>0</v>
      </c>
      <c r="P145" s="25">
        <f t="shared" si="42"/>
        <v>74208.699999999953</v>
      </c>
      <c r="Q145" s="25">
        <f t="shared" si="43"/>
        <v>74208.699999999953</v>
      </c>
      <c r="R145" s="25">
        <f t="shared" si="44"/>
        <v>0</v>
      </c>
      <c r="S145" s="25">
        <f>T145</f>
        <v>658242.34904999996</v>
      </c>
      <c r="T145" s="25">
        <f>T146+T147+T148</f>
        <v>658242.34904999996</v>
      </c>
      <c r="U145" s="25">
        <f>U150</f>
        <v>200000</v>
      </c>
      <c r="V145" s="25">
        <f>W145</f>
        <v>711507.2</v>
      </c>
      <c r="W145" s="25">
        <f>W146+W147+W148</f>
        <v>711507.2</v>
      </c>
      <c r="X145" s="25"/>
      <c r="Y145" s="237"/>
    </row>
    <row r="146" spans="1:25" s="19" customFormat="1" ht="25.5" customHeight="1" x14ac:dyDescent="0.15">
      <c r="A146" s="27"/>
      <c r="B146" s="10"/>
      <c r="C146" s="10"/>
      <c r="D146" s="80"/>
      <c r="E146" s="88" t="s">
        <v>329</v>
      </c>
      <c r="F146" s="89" t="s">
        <v>330</v>
      </c>
      <c r="G146" s="80">
        <f t="shared" si="45"/>
        <v>454310</v>
      </c>
      <c r="H146" s="80">
        <v>454310</v>
      </c>
      <c r="I146" s="87"/>
      <c r="J146" s="80">
        <f>K146</f>
        <v>557560</v>
      </c>
      <c r="K146" s="80">
        <v>557560</v>
      </c>
      <c r="L146" s="87"/>
      <c r="M146" s="80">
        <f t="shared" si="24"/>
        <v>594768.69999999995</v>
      </c>
      <c r="N146" s="35">
        <v>594768.69999999995</v>
      </c>
      <c r="O146" s="35"/>
      <c r="P146" s="25">
        <f t="shared" si="42"/>
        <v>37208.699999999953</v>
      </c>
      <c r="Q146" s="25">
        <f t="shared" si="43"/>
        <v>37208.699999999953</v>
      </c>
      <c r="R146" s="25">
        <f t="shared" si="44"/>
        <v>0</v>
      </c>
      <c r="S146" s="35">
        <f>T146</f>
        <v>643242.34904999996</v>
      </c>
      <c r="T146" s="35">
        <v>643242.34904999996</v>
      </c>
      <c r="U146" s="105"/>
      <c r="V146" s="35">
        <f>W146</f>
        <v>674507.2</v>
      </c>
      <c r="W146" s="105">
        <v>674507.2</v>
      </c>
      <c r="X146" s="35"/>
      <c r="Y146" s="238"/>
    </row>
    <row r="147" spans="1:25" s="19" customFormat="1" ht="21" customHeight="1" x14ac:dyDescent="0.15">
      <c r="A147" s="27"/>
      <c r="B147" s="10"/>
      <c r="C147" s="10"/>
      <c r="D147" s="80"/>
      <c r="E147" s="88" t="s">
        <v>448</v>
      </c>
      <c r="F147" s="89" t="s">
        <v>331</v>
      </c>
      <c r="G147" s="80">
        <f t="shared" si="45"/>
        <v>1410</v>
      </c>
      <c r="H147" s="80">
        <v>1410</v>
      </c>
      <c r="I147" s="87"/>
      <c r="J147" s="80">
        <f>K147</f>
        <v>0</v>
      </c>
      <c r="K147" s="80">
        <v>0</v>
      </c>
      <c r="L147" s="87"/>
      <c r="M147" s="80">
        <f t="shared" si="24"/>
        <v>12000</v>
      </c>
      <c r="N147" s="35">
        <v>12000</v>
      </c>
      <c r="O147" s="35"/>
      <c r="P147" s="25">
        <f t="shared" si="42"/>
        <v>12000</v>
      </c>
      <c r="Q147" s="25">
        <f t="shared" si="43"/>
        <v>12000</v>
      </c>
      <c r="R147" s="25">
        <f t="shared" si="44"/>
        <v>0</v>
      </c>
      <c r="S147" s="35">
        <f>T147</f>
        <v>6000</v>
      </c>
      <c r="T147" s="35">
        <v>6000</v>
      </c>
      <c r="U147" s="35"/>
      <c r="V147" s="35">
        <f>W147</f>
        <v>10000</v>
      </c>
      <c r="W147" s="35">
        <v>10000</v>
      </c>
      <c r="X147" s="35"/>
      <c r="Y147" s="26"/>
    </row>
    <row r="148" spans="1:25" s="19" customFormat="1" ht="22.5" customHeight="1" x14ac:dyDescent="0.15">
      <c r="A148" s="27"/>
      <c r="B148" s="10"/>
      <c r="C148" s="10"/>
      <c r="D148" s="80"/>
      <c r="E148" s="106" t="s">
        <v>419</v>
      </c>
      <c r="F148" s="107" t="s">
        <v>420</v>
      </c>
      <c r="G148" s="80">
        <f t="shared" si="45"/>
        <v>2682</v>
      </c>
      <c r="H148" s="80">
        <v>2682</v>
      </c>
      <c r="I148" s="87"/>
      <c r="J148" s="80">
        <f>K148</f>
        <v>0</v>
      </c>
      <c r="K148" s="80">
        <v>0</v>
      </c>
      <c r="L148" s="87"/>
      <c r="M148" s="80">
        <f t="shared" si="24"/>
        <v>25000</v>
      </c>
      <c r="N148" s="35">
        <v>25000</v>
      </c>
      <c r="O148" s="35"/>
      <c r="P148" s="25">
        <f t="shared" si="42"/>
        <v>25000</v>
      </c>
      <c r="Q148" s="25">
        <f t="shared" si="43"/>
        <v>25000</v>
      </c>
      <c r="R148" s="25">
        <f t="shared" si="44"/>
        <v>0</v>
      </c>
      <c r="S148" s="35">
        <f>T148</f>
        <v>9000</v>
      </c>
      <c r="T148" s="35">
        <v>9000</v>
      </c>
      <c r="U148" s="35"/>
      <c r="V148" s="35">
        <f>W148</f>
        <v>27000</v>
      </c>
      <c r="W148" s="35">
        <v>27000</v>
      </c>
      <c r="X148" s="35"/>
      <c r="Y148" s="26"/>
    </row>
    <row r="149" spans="1:25" s="19" customFormat="1" ht="15" customHeight="1" x14ac:dyDescent="0.15">
      <c r="A149" s="27"/>
      <c r="B149" s="10"/>
      <c r="C149" s="10"/>
      <c r="D149" s="80"/>
      <c r="E149" s="88" t="s">
        <v>341</v>
      </c>
      <c r="F149" s="89" t="s">
        <v>340</v>
      </c>
      <c r="G149" s="80">
        <f>I149</f>
        <v>9122.91</v>
      </c>
      <c r="H149" s="80"/>
      <c r="I149" s="80">
        <v>9122.91</v>
      </c>
      <c r="J149" s="80"/>
      <c r="K149" s="80"/>
      <c r="L149" s="87"/>
      <c r="M149" s="80">
        <f>O149</f>
        <v>0</v>
      </c>
      <c r="N149" s="35"/>
      <c r="O149" s="35">
        <v>0</v>
      </c>
      <c r="P149" s="25"/>
      <c r="Q149" s="25"/>
      <c r="R149" s="25"/>
      <c r="S149" s="35"/>
      <c r="T149" s="35"/>
      <c r="U149" s="35"/>
      <c r="V149" s="35"/>
      <c r="W149" s="35"/>
      <c r="X149" s="35"/>
      <c r="Y149" s="26"/>
    </row>
    <row r="150" spans="1:25" s="19" customFormat="1" ht="15" customHeight="1" x14ac:dyDescent="0.15">
      <c r="A150" s="27"/>
      <c r="B150" s="10"/>
      <c r="C150" s="10"/>
      <c r="D150" s="80"/>
      <c r="E150" s="88" t="s">
        <v>345</v>
      </c>
      <c r="F150" s="66" t="s">
        <v>344</v>
      </c>
      <c r="G150" s="80">
        <f t="shared" si="45"/>
        <v>0</v>
      </c>
      <c r="H150" s="80">
        <v>0</v>
      </c>
      <c r="I150" s="80">
        <v>0</v>
      </c>
      <c r="J150" s="80">
        <f>L150</f>
        <v>0</v>
      </c>
      <c r="K150" s="80"/>
      <c r="L150" s="80">
        <v>0</v>
      </c>
      <c r="M150" s="80">
        <f t="shared" si="24"/>
        <v>0</v>
      </c>
      <c r="N150" s="35"/>
      <c r="O150" s="35"/>
      <c r="P150" s="25">
        <f t="shared" si="42"/>
        <v>0</v>
      </c>
      <c r="Q150" s="25">
        <f t="shared" si="43"/>
        <v>0</v>
      </c>
      <c r="R150" s="25">
        <f t="shared" si="44"/>
        <v>0</v>
      </c>
      <c r="S150" s="35">
        <f>U150</f>
        <v>200000</v>
      </c>
      <c r="T150" s="35"/>
      <c r="U150" s="35">
        <v>200000</v>
      </c>
      <c r="V150" s="35"/>
      <c r="W150" s="35"/>
      <c r="X150" s="35"/>
      <c r="Y150" s="26"/>
    </row>
    <row r="151" spans="1:25" ht="12.75" customHeight="1" x14ac:dyDescent="0.15">
      <c r="A151" s="52"/>
      <c r="B151" s="29"/>
      <c r="C151" s="29"/>
      <c r="D151" s="78"/>
      <c r="E151" s="88" t="s">
        <v>348</v>
      </c>
      <c r="F151" s="89" t="s">
        <v>349</v>
      </c>
      <c r="G151" s="80">
        <f t="shared" si="45"/>
        <v>12120</v>
      </c>
      <c r="H151" s="30"/>
      <c r="I151" s="30">
        <v>12120</v>
      </c>
      <c r="J151" s="80">
        <f>L151</f>
        <v>0</v>
      </c>
      <c r="K151" s="65"/>
      <c r="L151" s="65">
        <v>0</v>
      </c>
      <c r="M151" s="80">
        <f t="shared" si="24"/>
        <v>0</v>
      </c>
      <c r="N151" s="35"/>
      <c r="O151" s="35"/>
      <c r="P151" s="25">
        <f t="shared" si="42"/>
        <v>0</v>
      </c>
      <c r="Q151" s="25">
        <f t="shared" si="43"/>
        <v>0</v>
      </c>
      <c r="R151" s="25">
        <f t="shared" si="44"/>
        <v>0</v>
      </c>
      <c r="S151" s="35"/>
      <c r="T151" s="35"/>
      <c r="U151" s="35"/>
      <c r="V151" s="35"/>
      <c r="W151" s="35"/>
      <c r="X151" s="35"/>
      <c r="Y151" s="32"/>
    </row>
    <row r="152" spans="1:25" ht="12.75" customHeight="1" x14ac:dyDescent="0.15">
      <c r="A152" s="52"/>
      <c r="B152" s="29"/>
      <c r="C152" s="29"/>
      <c r="D152" s="78"/>
      <c r="E152" s="106" t="s">
        <v>449</v>
      </c>
      <c r="F152" s="107" t="s">
        <v>350</v>
      </c>
      <c r="G152" s="80">
        <f t="shared" si="45"/>
        <v>70</v>
      </c>
      <c r="H152" s="30"/>
      <c r="I152" s="30">
        <v>70</v>
      </c>
      <c r="J152" s="80">
        <f>L152</f>
        <v>0</v>
      </c>
      <c r="K152" s="65"/>
      <c r="L152" s="65">
        <v>0</v>
      </c>
      <c r="M152" s="80">
        <f t="shared" si="24"/>
        <v>0</v>
      </c>
      <c r="N152" s="35"/>
      <c r="O152" s="35"/>
      <c r="P152" s="25">
        <f t="shared" si="42"/>
        <v>0</v>
      </c>
      <c r="Q152" s="25">
        <f t="shared" si="43"/>
        <v>0</v>
      </c>
      <c r="R152" s="25">
        <f t="shared" si="44"/>
        <v>0</v>
      </c>
      <c r="S152" s="35"/>
      <c r="T152" s="35"/>
      <c r="U152" s="35"/>
      <c r="V152" s="35"/>
      <c r="W152" s="35"/>
      <c r="X152" s="35"/>
      <c r="Y152" s="32"/>
    </row>
    <row r="153" spans="1:25" s="74" customFormat="1" ht="22.5" customHeight="1" x14ac:dyDescent="0.15">
      <c r="A153" s="20" t="s">
        <v>220</v>
      </c>
      <c r="B153" s="24" t="s">
        <v>215</v>
      </c>
      <c r="C153" s="24" t="s">
        <v>182</v>
      </c>
      <c r="D153" s="36" t="s">
        <v>174</v>
      </c>
      <c r="E153" s="81" t="s">
        <v>221</v>
      </c>
      <c r="F153" s="86"/>
      <c r="G153" s="87">
        <f>I153</f>
        <v>0</v>
      </c>
      <c r="H153" s="87"/>
      <c r="I153" s="87">
        <f>I155</f>
        <v>0</v>
      </c>
      <c r="J153" s="87">
        <f>L153</f>
        <v>0</v>
      </c>
      <c r="K153" s="87"/>
      <c r="L153" s="87">
        <f>L155</f>
        <v>0</v>
      </c>
      <c r="M153" s="36">
        <f t="shared" si="24"/>
        <v>795000</v>
      </c>
      <c r="N153" s="25">
        <f>N155</f>
        <v>5000</v>
      </c>
      <c r="O153" s="25">
        <f>O155</f>
        <v>790000</v>
      </c>
      <c r="P153" s="25">
        <f t="shared" si="42"/>
        <v>795000</v>
      </c>
      <c r="Q153" s="25">
        <f t="shared" si="43"/>
        <v>5000</v>
      </c>
      <c r="R153" s="25">
        <f t="shared" si="44"/>
        <v>790000</v>
      </c>
      <c r="S153" s="25">
        <f>T153</f>
        <v>5000</v>
      </c>
      <c r="T153" s="25">
        <f>T155</f>
        <v>5000</v>
      </c>
      <c r="U153" s="25"/>
      <c r="V153" s="25">
        <f>W153</f>
        <v>5000</v>
      </c>
      <c r="W153" s="25">
        <f>W155</f>
        <v>5000</v>
      </c>
      <c r="X153" s="25"/>
      <c r="Y153" s="236" t="s">
        <v>511</v>
      </c>
    </row>
    <row r="154" spans="1:25" ht="12.75" customHeight="1" x14ac:dyDescent="0.15">
      <c r="A154" s="52"/>
      <c r="B154" s="29"/>
      <c r="C154" s="29"/>
      <c r="D154" s="78"/>
      <c r="E154" s="79" t="s">
        <v>179</v>
      </c>
      <c r="F154" s="66"/>
      <c r="G154" s="78"/>
      <c r="H154" s="78"/>
      <c r="I154" s="78"/>
      <c r="J154" s="78"/>
      <c r="K154" s="78"/>
      <c r="L154" s="78"/>
      <c r="M154" s="80"/>
      <c r="N154" s="35"/>
      <c r="O154" s="35"/>
      <c r="P154" s="25"/>
      <c r="Q154" s="25"/>
      <c r="R154" s="25"/>
      <c r="S154" s="35"/>
      <c r="T154" s="35"/>
      <c r="U154" s="35"/>
      <c r="V154" s="35"/>
      <c r="W154" s="35"/>
      <c r="X154" s="35"/>
      <c r="Y154" s="237"/>
    </row>
    <row r="155" spans="1:25" s="98" customFormat="1" ht="12.75" customHeight="1" x14ac:dyDescent="0.15">
      <c r="A155" s="93" t="s">
        <v>222</v>
      </c>
      <c r="B155" s="94" t="s">
        <v>215</v>
      </c>
      <c r="C155" s="94" t="s">
        <v>182</v>
      </c>
      <c r="D155" s="94" t="s">
        <v>177</v>
      </c>
      <c r="E155" s="95" t="s">
        <v>223</v>
      </c>
      <c r="F155" s="96"/>
      <c r="G155" s="97">
        <f>I155</f>
        <v>0</v>
      </c>
      <c r="H155" s="97"/>
      <c r="I155" s="97">
        <f>I157</f>
        <v>0</v>
      </c>
      <c r="J155" s="97">
        <v>0</v>
      </c>
      <c r="K155" s="97"/>
      <c r="L155" s="97">
        <v>0</v>
      </c>
      <c r="M155" s="36">
        <f t="shared" si="24"/>
        <v>795000</v>
      </c>
      <c r="N155" s="25">
        <f>N157</f>
        <v>5000</v>
      </c>
      <c r="O155" s="25">
        <f>O159</f>
        <v>790000</v>
      </c>
      <c r="P155" s="25">
        <f t="shared" ref="P155:P174" si="46">M155-J155</f>
        <v>795000</v>
      </c>
      <c r="Q155" s="25">
        <f t="shared" ref="Q155:Q174" si="47">N155-K155</f>
        <v>5000</v>
      </c>
      <c r="R155" s="25">
        <f t="shared" ref="R155:R174" si="48">O155-L155</f>
        <v>790000</v>
      </c>
      <c r="S155" s="25">
        <f>T155</f>
        <v>5000</v>
      </c>
      <c r="T155" s="25">
        <f>T158</f>
        <v>5000</v>
      </c>
      <c r="U155" s="25"/>
      <c r="V155" s="25">
        <f>W155</f>
        <v>5000</v>
      </c>
      <c r="W155" s="25">
        <f>W157</f>
        <v>5000</v>
      </c>
      <c r="X155" s="25"/>
      <c r="Y155" s="237"/>
    </row>
    <row r="156" spans="1:25" ht="12.75" customHeight="1" x14ac:dyDescent="0.15">
      <c r="A156" s="52"/>
      <c r="B156" s="29"/>
      <c r="C156" s="29"/>
      <c r="D156" s="78"/>
      <c r="E156" s="79" t="s">
        <v>4</v>
      </c>
      <c r="F156" s="66"/>
      <c r="G156" s="78"/>
      <c r="H156" s="78"/>
      <c r="I156" s="78"/>
      <c r="J156" s="78"/>
      <c r="K156" s="78"/>
      <c r="L156" s="78"/>
      <c r="M156" s="80"/>
      <c r="N156" s="35"/>
      <c r="O156" s="35"/>
      <c r="P156" s="25"/>
      <c r="Q156" s="25"/>
      <c r="R156" s="25"/>
      <c r="S156" s="35"/>
      <c r="T156" s="35"/>
      <c r="U156" s="35"/>
      <c r="V156" s="35"/>
      <c r="W156" s="35"/>
      <c r="X156" s="35"/>
      <c r="Y156" s="237"/>
    </row>
    <row r="157" spans="1:25" s="74" customFormat="1" ht="17.25" customHeight="1" x14ac:dyDescent="0.15">
      <c r="A157" s="20"/>
      <c r="B157" s="24"/>
      <c r="C157" s="24"/>
      <c r="D157" s="36"/>
      <c r="E157" s="81" t="s">
        <v>474</v>
      </c>
      <c r="F157" s="86"/>
      <c r="G157" s="87">
        <f>G159+G160</f>
        <v>0</v>
      </c>
      <c r="H157" s="87"/>
      <c r="I157" s="87">
        <f>I159+I160</f>
        <v>0</v>
      </c>
      <c r="J157" s="87">
        <v>0</v>
      </c>
      <c r="K157" s="87"/>
      <c r="L157" s="36">
        <v>0</v>
      </c>
      <c r="M157" s="36">
        <f t="shared" si="24"/>
        <v>795000</v>
      </c>
      <c r="N157" s="25">
        <f>N158</f>
        <v>5000</v>
      </c>
      <c r="O157" s="25">
        <v>790000</v>
      </c>
      <c r="P157" s="25">
        <f t="shared" si="46"/>
        <v>795000</v>
      </c>
      <c r="Q157" s="25">
        <f t="shared" si="47"/>
        <v>5000</v>
      </c>
      <c r="R157" s="25">
        <f t="shared" si="48"/>
        <v>790000</v>
      </c>
      <c r="S157" s="25"/>
      <c r="T157" s="25"/>
      <c r="U157" s="25"/>
      <c r="V157" s="25">
        <f>W157</f>
        <v>5000</v>
      </c>
      <c r="W157" s="25">
        <f>W158</f>
        <v>5000</v>
      </c>
      <c r="X157" s="25"/>
      <c r="Y157" s="237"/>
    </row>
    <row r="158" spans="1:25" s="19" customFormat="1" ht="16.5" customHeight="1" x14ac:dyDescent="0.15">
      <c r="A158" s="27"/>
      <c r="B158" s="10"/>
      <c r="C158" s="10"/>
      <c r="D158" s="80"/>
      <c r="E158" s="134" t="s">
        <v>477</v>
      </c>
      <c r="F158" s="135" t="s">
        <v>478</v>
      </c>
      <c r="G158" s="136"/>
      <c r="H158" s="136"/>
      <c r="I158" s="136"/>
      <c r="J158" s="136"/>
      <c r="K158" s="136"/>
      <c r="L158" s="80"/>
      <c r="M158" s="80">
        <f>N158</f>
        <v>5000</v>
      </c>
      <c r="N158" s="35">
        <v>5000</v>
      </c>
      <c r="O158" s="35"/>
      <c r="P158" s="35"/>
      <c r="Q158" s="35"/>
      <c r="R158" s="35"/>
      <c r="S158" s="35">
        <f>T158</f>
        <v>5000</v>
      </c>
      <c r="T158" s="35">
        <v>5000</v>
      </c>
      <c r="U158" s="35"/>
      <c r="V158" s="35">
        <f>W158</f>
        <v>5000</v>
      </c>
      <c r="W158" s="35">
        <v>5000</v>
      </c>
      <c r="X158" s="35"/>
      <c r="Y158" s="237"/>
    </row>
    <row r="159" spans="1:25" ht="15" customHeight="1" x14ac:dyDescent="0.15">
      <c r="A159" s="52"/>
      <c r="B159" s="29"/>
      <c r="C159" s="29"/>
      <c r="D159" s="78"/>
      <c r="E159" s="88" t="s">
        <v>343</v>
      </c>
      <c r="F159" s="89" t="s">
        <v>342</v>
      </c>
      <c r="G159" s="12">
        <f>I159</f>
        <v>0</v>
      </c>
      <c r="H159" s="65"/>
      <c r="I159" s="65">
        <v>0</v>
      </c>
      <c r="J159" s="65">
        <f>L159</f>
        <v>0</v>
      </c>
      <c r="K159" s="65"/>
      <c r="L159" s="65">
        <v>0</v>
      </c>
      <c r="M159" s="80">
        <f t="shared" si="24"/>
        <v>790000</v>
      </c>
      <c r="N159" s="35">
        <v>0</v>
      </c>
      <c r="O159" s="35">
        <v>790000</v>
      </c>
      <c r="P159" s="25">
        <f t="shared" si="46"/>
        <v>790000</v>
      </c>
      <c r="Q159" s="25">
        <f t="shared" si="47"/>
        <v>0</v>
      </c>
      <c r="R159" s="25">
        <f t="shared" si="48"/>
        <v>790000</v>
      </c>
      <c r="S159" s="35"/>
      <c r="T159" s="35"/>
      <c r="U159" s="35"/>
      <c r="V159" s="35"/>
      <c r="W159" s="35"/>
      <c r="X159" s="35"/>
      <c r="Y159" s="238"/>
    </row>
    <row r="160" spans="1:25" ht="17.25" customHeight="1" x14ac:dyDescent="0.15">
      <c r="A160" s="52"/>
      <c r="B160" s="29"/>
      <c r="C160" s="29"/>
      <c r="D160" s="78"/>
      <c r="E160" s="106" t="s">
        <v>449</v>
      </c>
      <c r="F160" s="107" t="s">
        <v>350</v>
      </c>
      <c r="G160" s="11">
        <f>I160</f>
        <v>0</v>
      </c>
      <c r="H160" s="30"/>
      <c r="I160" s="30">
        <v>0</v>
      </c>
      <c r="J160" s="65">
        <v>0</v>
      </c>
      <c r="K160" s="65"/>
      <c r="L160" s="65">
        <v>0</v>
      </c>
      <c r="M160" s="80">
        <f t="shared" si="24"/>
        <v>0</v>
      </c>
      <c r="N160" s="35">
        <v>0</v>
      </c>
      <c r="O160" s="35">
        <v>0</v>
      </c>
      <c r="P160" s="25">
        <f t="shared" si="46"/>
        <v>0</v>
      </c>
      <c r="Q160" s="25">
        <f t="shared" si="47"/>
        <v>0</v>
      </c>
      <c r="R160" s="25">
        <f t="shared" si="48"/>
        <v>0</v>
      </c>
      <c r="S160" s="35"/>
      <c r="T160" s="35"/>
      <c r="U160" s="35"/>
      <c r="V160" s="35"/>
      <c r="W160" s="35"/>
      <c r="X160" s="35"/>
      <c r="Y160" s="32"/>
    </row>
    <row r="161" spans="1:25" s="74" customFormat="1" ht="39.75" customHeight="1" x14ac:dyDescent="0.15">
      <c r="A161" s="20" t="s">
        <v>224</v>
      </c>
      <c r="B161" s="24" t="s">
        <v>215</v>
      </c>
      <c r="C161" s="24" t="s">
        <v>189</v>
      </c>
      <c r="D161" s="36" t="s">
        <v>174</v>
      </c>
      <c r="E161" s="81" t="s">
        <v>225</v>
      </c>
      <c r="F161" s="86"/>
      <c r="G161" s="87">
        <f>G163</f>
        <v>67905.929999999993</v>
      </c>
      <c r="H161" s="87">
        <f>H163</f>
        <v>38539.25</v>
      </c>
      <c r="I161" s="87">
        <f>I163</f>
        <v>29366.68</v>
      </c>
      <c r="J161" s="87">
        <f>K161+L161</f>
        <v>184691.1</v>
      </c>
      <c r="K161" s="87">
        <f>K163</f>
        <v>50112</v>
      </c>
      <c r="L161" s="87">
        <f>L165</f>
        <v>134579.1</v>
      </c>
      <c r="M161" s="36">
        <f t="shared" si="24"/>
        <v>112849.42</v>
      </c>
      <c r="N161" s="25">
        <f>N163</f>
        <v>62849.42</v>
      </c>
      <c r="O161" s="25">
        <f>O163</f>
        <v>50000</v>
      </c>
      <c r="P161" s="25">
        <f t="shared" si="46"/>
        <v>-71841.680000000008</v>
      </c>
      <c r="Q161" s="25">
        <f t="shared" si="47"/>
        <v>12737.419999999998</v>
      </c>
      <c r="R161" s="25">
        <f t="shared" si="48"/>
        <v>-84579.1</v>
      </c>
      <c r="S161" s="25">
        <f>T161</f>
        <v>60476.3</v>
      </c>
      <c r="T161" s="25">
        <f>T163</f>
        <v>60476.3</v>
      </c>
      <c r="U161" s="25"/>
      <c r="V161" s="25">
        <f>W161</f>
        <v>60476.800000000003</v>
      </c>
      <c r="W161" s="25">
        <f>W163</f>
        <v>60476.800000000003</v>
      </c>
      <c r="X161" s="25"/>
      <c r="Y161" s="236" t="s">
        <v>512</v>
      </c>
    </row>
    <row r="162" spans="1:25" ht="12.75" customHeight="1" x14ac:dyDescent="0.15">
      <c r="A162" s="52"/>
      <c r="B162" s="29"/>
      <c r="C162" s="29"/>
      <c r="D162" s="78"/>
      <c r="E162" s="79" t="s">
        <v>179</v>
      </c>
      <c r="F162" s="66"/>
      <c r="G162" s="78"/>
      <c r="H162" s="78"/>
      <c r="I162" s="78"/>
      <c r="J162" s="78"/>
      <c r="K162" s="78"/>
      <c r="L162" s="78"/>
      <c r="M162" s="80"/>
      <c r="N162" s="35"/>
      <c r="O162" s="35"/>
      <c r="P162" s="25"/>
      <c r="Q162" s="25"/>
      <c r="R162" s="25"/>
      <c r="S162" s="35"/>
      <c r="T162" s="35"/>
      <c r="U162" s="35"/>
      <c r="V162" s="35"/>
      <c r="W162" s="35"/>
      <c r="X162" s="35"/>
      <c r="Y162" s="237"/>
    </row>
    <row r="163" spans="1:25" s="98" customFormat="1" ht="12.75" customHeight="1" x14ac:dyDescent="0.15">
      <c r="A163" s="93" t="s">
        <v>226</v>
      </c>
      <c r="B163" s="94" t="s">
        <v>215</v>
      </c>
      <c r="C163" s="94" t="s">
        <v>189</v>
      </c>
      <c r="D163" s="94" t="s">
        <v>177</v>
      </c>
      <c r="E163" s="95" t="s">
        <v>225</v>
      </c>
      <c r="F163" s="96"/>
      <c r="G163" s="97">
        <f>G165</f>
        <v>67905.929999999993</v>
      </c>
      <c r="H163" s="97">
        <f>H165</f>
        <v>38539.25</v>
      </c>
      <c r="I163" s="97">
        <f>I165</f>
        <v>29366.68</v>
      </c>
      <c r="J163" s="97">
        <f>K163</f>
        <v>50112</v>
      </c>
      <c r="K163" s="97">
        <f>K165</f>
        <v>50112</v>
      </c>
      <c r="L163" s="97"/>
      <c r="M163" s="36">
        <f t="shared" ref="M163:M240" si="49">N163+O163</f>
        <v>112849.42</v>
      </c>
      <c r="N163" s="25">
        <f>N165</f>
        <v>62849.42</v>
      </c>
      <c r="O163" s="25">
        <f>O165</f>
        <v>50000</v>
      </c>
      <c r="P163" s="25">
        <f t="shared" si="46"/>
        <v>62737.42</v>
      </c>
      <c r="Q163" s="25">
        <f t="shared" si="47"/>
        <v>12737.419999999998</v>
      </c>
      <c r="R163" s="25">
        <f t="shared" si="48"/>
        <v>50000</v>
      </c>
      <c r="S163" s="25">
        <f>T163</f>
        <v>60476.3</v>
      </c>
      <c r="T163" s="25">
        <f>T165</f>
        <v>60476.3</v>
      </c>
      <c r="U163" s="25"/>
      <c r="V163" s="25">
        <f>W163</f>
        <v>60476.800000000003</v>
      </c>
      <c r="W163" s="25">
        <f>W165</f>
        <v>60476.800000000003</v>
      </c>
      <c r="X163" s="25"/>
      <c r="Y163" s="237"/>
    </row>
    <row r="164" spans="1:25" ht="12.75" customHeight="1" x14ac:dyDescent="0.15">
      <c r="A164" s="52"/>
      <c r="B164" s="29"/>
      <c r="C164" s="29"/>
      <c r="D164" s="78"/>
      <c r="E164" s="79" t="s">
        <v>4</v>
      </c>
      <c r="F164" s="66"/>
      <c r="G164" s="78"/>
      <c r="H164" s="78"/>
      <c r="I164" s="78"/>
      <c r="J164" s="78"/>
      <c r="K164" s="78"/>
      <c r="L164" s="78"/>
      <c r="M164" s="80"/>
      <c r="N164" s="35"/>
      <c r="O164" s="35"/>
      <c r="P164" s="25"/>
      <c r="Q164" s="25"/>
      <c r="R164" s="25"/>
      <c r="S164" s="35"/>
      <c r="T164" s="35"/>
      <c r="U164" s="35"/>
      <c r="V164" s="35"/>
      <c r="W164" s="35"/>
      <c r="X164" s="35"/>
      <c r="Y164" s="238"/>
    </row>
    <row r="165" spans="1:25" s="74" customFormat="1" x14ac:dyDescent="0.15">
      <c r="A165" s="20"/>
      <c r="B165" s="24"/>
      <c r="C165" s="24"/>
      <c r="D165" s="36"/>
      <c r="E165" s="81" t="s">
        <v>385</v>
      </c>
      <c r="F165" s="86"/>
      <c r="G165" s="87">
        <f t="shared" ref="G165:G174" si="50">H165+I165</f>
        <v>67905.929999999993</v>
      </c>
      <c r="H165" s="87">
        <f>H167+H168+H169+H170</f>
        <v>38539.25</v>
      </c>
      <c r="I165" s="87">
        <f>I171+I172+I173</f>
        <v>29366.68</v>
      </c>
      <c r="J165" s="87">
        <f>K165+L165</f>
        <v>184691.1</v>
      </c>
      <c r="K165" s="87">
        <f>K167+K168+K170</f>
        <v>50112</v>
      </c>
      <c r="L165" s="87">
        <f>L172</f>
        <v>134579.1</v>
      </c>
      <c r="M165" s="36">
        <f t="shared" si="49"/>
        <v>112849.42</v>
      </c>
      <c r="N165" s="25">
        <f>N167+N168+N169+N170</f>
        <v>62849.42</v>
      </c>
      <c r="O165" s="25">
        <f>O172</f>
        <v>50000</v>
      </c>
      <c r="P165" s="25">
        <f t="shared" si="46"/>
        <v>-71841.680000000008</v>
      </c>
      <c r="Q165" s="25">
        <f t="shared" si="47"/>
        <v>12737.419999999998</v>
      </c>
      <c r="R165" s="25">
        <f t="shared" si="48"/>
        <v>-84579.1</v>
      </c>
      <c r="S165" s="25">
        <f t="shared" ref="S165:S170" si="51">T165</f>
        <v>60476.3</v>
      </c>
      <c r="T165" s="25">
        <f>T166+T167+T168+T169+T170</f>
        <v>60476.3</v>
      </c>
      <c r="U165" s="25"/>
      <c r="V165" s="25">
        <f>W165</f>
        <v>60476.800000000003</v>
      </c>
      <c r="W165" s="25">
        <f>W166+W167+W170</f>
        <v>60476.800000000003</v>
      </c>
      <c r="X165" s="25"/>
      <c r="Y165" s="92"/>
    </row>
    <row r="166" spans="1:25" s="19" customFormat="1" ht="24.75" customHeight="1" x14ac:dyDescent="0.15">
      <c r="A166" s="27"/>
      <c r="B166" s="10"/>
      <c r="C166" s="10"/>
      <c r="D166" s="80"/>
      <c r="E166" s="137" t="s">
        <v>479</v>
      </c>
      <c r="F166" s="138" t="s">
        <v>478</v>
      </c>
      <c r="G166" s="136"/>
      <c r="H166" s="136"/>
      <c r="I166" s="136"/>
      <c r="J166" s="136"/>
      <c r="K166" s="136"/>
      <c r="L166" s="136"/>
      <c r="M166" s="80"/>
      <c r="N166" s="35"/>
      <c r="O166" s="35"/>
      <c r="P166" s="35"/>
      <c r="Q166" s="35"/>
      <c r="R166" s="35"/>
      <c r="S166" s="35">
        <f t="shared" si="51"/>
        <v>5000</v>
      </c>
      <c r="T166" s="35">
        <v>5000</v>
      </c>
      <c r="U166" s="35"/>
      <c r="V166" s="35">
        <f>W166</f>
        <v>5000</v>
      </c>
      <c r="W166" s="35">
        <v>5000</v>
      </c>
      <c r="X166" s="35"/>
      <c r="Y166" s="26"/>
    </row>
    <row r="167" spans="1:25" ht="12.75" customHeight="1" x14ac:dyDescent="0.15">
      <c r="A167" s="52"/>
      <c r="B167" s="29"/>
      <c r="C167" s="29"/>
      <c r="D167" s="78"/>
      <c r="E167" s="108" t="s">
        <v>451</v>
      </c>
      <c r="F167" s="107" t="s">
        <v>298</v>
      </c>
      <c r="G167" s="12">
        <f t="shared" si="50"/>
        <v>225</v>
      </c>
      <c r="H167" s="65">
        <v>225</v>
      </c>
      <c r="I167" s="65"/>
      <c r="J167" s="30">
        <f>K167</f>
        <v>225</v>
      </c>
      <c r="K167" s="30">
        <v>225</v>
      </c>
      <c r="L167" s="65"/>
      <c r="M167" s="80">
        <f t="shared" si="49"/>
        <v>310.52</v>
      </c>
      <c r="N167" s="35">
        <v>310.52</v>
      </c>
      <c r="O167" s="35"/>
      <c r="P167" s="25">
        <f t="shared" si="46"/>
        <v>85.519999999999982</v>
      </c>
      <c r="Q167" s="25">
        <f t="shared" si="47"/>
        <v>85.519999999999982</v>
      </c>
      <c r="R167" s="25">
        <f t="shared" si="48"/>
        <v>0</v>
      </c>
      <c r="S167" s="35">
        <f t="shared" si="51"/>
        <v>310.5</v>
      </c>
      <c r="T167" s="35">
        <v>310.5</v>
      </c>
      <c r="U167" s="35"/>
      <c r="V167" s="35">
        <f>W167</f>
        <v>311</v>
      </c>
      <c r="W167" s="35">
        <v>311</v>
      </c>
      <c r="X167" s="35"/>
      <c r="Y167" s="32"/>
    </row>
    <row r="168" spans="1:25" ht="21.75" customHeight="1" x14ac:dyDescent="0.15">
      <c r="A168" s="52"/>
      <c r="B168" s="29"/>
      <c r="C168" s="29"/>
      <c r="D168" s="78"/>
      <c r="E168" s="88" t="s">
        <v>319</v>
      </c>
      <c r="F168" s="107">
        <v>4251</v>
      </c>
      <c r="G168" s="12">
        <f t="shared" si="50"/>
        <v>8459.82</v>
      </c>
      <c r="H168" s="12">
        <v>8459.82</v>
      </c>
      <c r="I168" s="65"/>
      <c r="J168" s="30">
        <f>K168</f>
        <v>0</v>
      </c>
      <c r="K168" s="30">
        <v>0</v>
      </c>
      <c r="L168" s="65"/>
      <c r="M168" s="80">
        <f t="shared" si="49"/>
        <v>5000</v>
      </c>
      <c r="N168" s="35">
        <v>5000</v>
      </c>
      <c r="O168" s="35"/>
      <c r="P168" s="25">
        <f t="shared" si="46"/>
        <v>5000</v>
      </c>
      <c r="Q168" s="25">
        <f t="shared" si="47"/>
        <v>5000</v>
      </c>
      <c r="R168" s="25">
        <f t="shared" si="48"/>
        <v>0</v>
      </c>
      <c r="S168" s="35">
        <f t="shared" si="51"/>
        <v>0</v>
      </c>
      <c r="T168" s="35">
        <v>0</v>
      </c>
      <c r="U168" s="35"/>
      <c r="V168" s="35"/>
      <c r="W168" s="35"/>
      <c r="X168" s="35"/>
      <c r="Y168" s="32"/>
    </row>
    <row r="169" spans="1:25" ht="21.75" customHeight="1" x14ac:dyDescent="0.15">
      <c r="A169" s="52"/>
      <c r="B169" s="29"/>
      <c r="C169" s="29"/>
      <c r="D169" s="78"/>
      <c r="E169" s="108" t="s">
        <v>452</v>
      </c>
      <c r="F169" s="89" t="s">
        <v>320</v>
      </c>
      <c r="G169" s="11">
        <v>0</v>
      </c>
      <c r="H169" s="11">
        <v>0</v>
      </c>
      <c r="I169" s="65"/>
      <c r="J169" s="30"/>
      <c r="K169" s="30"/>
      <c r="L169" s="65"/>
      <c r="M169" s="80">
        <f>N169</f>
        <v>5000</v>
      </c>
      <c r="N169" s="35">
        <v>5000</v>
      </c>
      <c r="O169" s="35"/>
      <c r="P169" s="25">
        <f t="shared" si="46"/>
        <v>5000</v>
      </c>
      <c r="Q169" s="25">
        <f t="shared" si="47"/>
        <v>5000</v>
      </c>
      <c r="R169" s="25">
        <f t="shared" si="48"/>
        <v>0</v>
      </c>
      <c r="S169" s="35">
        <f t="shared" si="51"/>
        <v>0</v>
      </c>
      <c r="T169" s="35">
        <v>0</v>
      </c>
      <c r="U169" s="35"/>
      <c r="V169" s="35"/>
      <c r="W169" s="35"/>
      <c r="X169" s="35"/>
      <c r="Y169" s="32"/>
    </row>
    <row r="170" spans="1:25" ht="27.75" customHeight="1" x14ac:dyDescent="0.15">
      <c r="A170" s="52"/>
      <c r="B170" s="29"/>
      <c r="C170" s="29"/>
      <c r="D170" s="78"/>
      <c r="E170" s="108" t="s">
        <v>453</v>
      </c>
      <c r="F170" s="107" t="s">
        <v>330</v>
      </c>
      <c r="G170" s="12">
        <f t="shared" si="50"/>
        <v>29854.43</v>
      </c>
      <c r="H170" s="12">
        <v>29854.43</v>
      </c>
      <c r="I170" s="65"/>
      <c r="J170" s="30">
        <f>K170</f>
        <v>49887</v>
      </c>
      <c r="K170" s="30">
        <v>49887</v>
      </c>
      <c r="L170" s="65"/>
      <c r="M170" s="80">
        <f t="shared" si="49"/>
        <v>52538.9</v>
      </c>
      <c r="N170" s="35">
        <v>52538.9</v>
      </c>
      <c r="O170" s="35"/>
      <c r="P170" s="25">
        <f t="shared" si="46"/>
        <v>2651.9000000000015</v>
      </c>
      <c r="Q170" s="25">
        <f t="shared" si="47"/>
        <v>2651.9000000000015</v>
      </c>
      <c r="R170" s="25">
        <f t="shared" si="48"/>
        <v>0</v>
      </c>
      <c r="S170" s="35">
        <f t="shared" si="51"/>
        <v>55165.8</v>
      </c>
      <c r="T170" s="35">
        <v>55165.8</v>
      </c>
      <c r="U170" s="35">
        <v>0</v>
      </c>
      <c r="V170" s="35">
        <f>W170</f>
        <v>55165.8</v>
      </c>
      <c r="W170" s="105">
        <v>55165.8</v>
      </c>
      <c r="X170" s="35"/>
      <c r="Y170" s="32"/>
    </row>
    <row r="171" spans="1:25" ht="20.25" customHeight="1" x14ac:dyDescent="0.15">
      <c r="A171" s="52"/>
      <c r="B171" s="29"/>
      <c r="C171" s="29"/>
      <c r="D171" s="78"/>
      <c r="E171" s="108" t="s">
        <v>450</v>
      </c>
      <c r="F171" s="107" t="s">
        <v>340</v>
      </c>
      <c r="G171" s="12">
        <f>I171</f>
        <v>4437.01</v>
      </c>
      <c r="H171" s="12"/>
      <c r="I171" s="12">
        <v>4437.01</v>
      </c>
      <c r="J171" s="30"/>
      <c r="K171" s="30"/>
      <c r="L171" s="65"/>
      <c r="M171" s="80">
        <f>O171</f>
        <v>0</v>
      </c>
      <c r="N171" s="35"/>
      <c r="O171" s="35">
        <v>0</v>
      </c>
      <c r="P171" s="25"/>
      <c r="Q171" s="25"/>
      <c r="R171" s="25"/>
      <c r="S171" s="35"/>
      <c r="T171" s="35"/>
      <c r="U171" s="35"/>
      <c r="V171" s="35"/>
      <c r="W171" s="105"/>
      <c r="X171" s="35"/>
      <c r="Y171" s="32"/>
    </row>
    <row r="172" spans="1:25" s="19" customFormat="1" ht="17.25" customHeight="1" x14ac:dyDescent="0.15">
      <c r="A172" s="27"/>
      <c r="B172" s="10"/>
      <c r="C172" s="10"/>
      <c r="D172" s="80"/>
      <c r="E172" s="88" t="s">
        <v>343</v>
      </c>
      <c r="F172" s="89" t="s">
        <v>342</v>
      </c>
      <c r="G172" s="12">
        <f t="shared" si="50"/>
        <v>24043.67</v>
      </c>
      <c r="H172" s="87"/>
      <c r="I172" s="80">
        <v>24043.67</v>
      </c>
      <c r="J172" s="80">
        <f>L172</f>
        <v>134579.1</v>
      </c>
      <c r="K172" s="80"/>
      <c r="L172" s="80">
        <v>134579.1</v>
      </c>
      <c r="M172" s="139">
        <f t="shared" si="49"/>
        <v>50000</v>
      </c>
      <c r="N172" s="140"/>
      <c r="O172" s="140">
        <v>50000</v>
      </c>
      <c r="P172" s="25">
        <f t="shared" si="46"/>
        <v>-84579.1</v>
      </c>
      <c r="Q172" s="25">
        <f t="shared" si="47"/>
        <v>0</v>
      </c>
      <c r="R172" s="25">
        <f t="shared" si="48"/>
        <v>-84579.1</v>
      </c>
      <c r="S172" s="35"/>
      <c r="T172" s="35"/>
      <c r="U172" s="35"/>
      <c r="V172" s="35"/>
      <c r="W172" s="35"/>
      <c r="X172" s="35"/>
      <c r="Y172" s="26"/>
    </row>
    <row r="173" spans="1:25" s="19" customFormat="1" ht="17.25" customHeight="1" x14ac:dyDescent="0.15">
      <c r="A173" s="27"/>
      <c r="B173" s="10"/>
      <c r="C173" s="10"/>
      <c r="D173" s="80"/>
      <c r="E173" s="108" t="s">
        <v>449</v>
      </c>
      <c r="F173" s="107" t="s">
        <v>350</v>
      </c>
      <c r="G173" s="80">
        <f>I173</f>
        <v>886</v>
      </c>
      <c r="H173" s="87"/>
      <c r="I173" s="80">
        <v>886</v>
      </c>
      <c r="J173" s="80"/>
      <c r="K173" s="80"/>
      <c r="L173" s="80"/>
      <c r="M173" s="80">
        <f>O173</f>
        <v>0</v>
      </c>
      <c r="N173" s="35"/>
      <c r="O173" s="35">
        <v>0</v>
      </c>
      <c r="P173" s="25"/>
      <c r="Q173" s="25"/>
      <c r="R173" s="25"/>
      <c r="S173" s="35"/>
      <c r="T173" s="35"/>
      <c r="U173" s="35"/>
      <c r="V173" s="35"/>
      <c r="W173" s="35"/>
      <c r="X173" s="35"/>
      <c r="Y173" s="26"/>
    </row>
    <row r="174" spans="1:25" s="74" customFormat="1" ht="21" x14ac:dyDescent="0.15">
      <c r="A174" s="20" t="s">
        <v>227</v>
      </c>
      <c r="B174" s="24" t="s">
        <v>228</v>
      </c>
      <c r="C174" s="24" t="s">
        <v>174</v>
      </c>
      <c r="D174" s="36" t="s">
        <v>174</v>
      </c>
      <c r="E174" s="81" t="s">
        <v>229</v>
      </c>
      <c r="F174" s="86"/>
      <c r="G174" s="87">
        <f t="shared" si="50"/>
        <v>612450.72</v>
      </c>
      <c r="H174" s="87">
        <f>H176+H184+H195</f>
        <v>35458.57</v>
      </c>
      <c r="I174" s="87">
        <f>I176+I184+I195</f>
        <v>576992.15</v>
      </c>
      <c r="J174" s="87">
        <f>K174+L174</f>
        <v>30000</v>
      </c>
      <c r="K174" s="87">
        <f>K195</f>
        <v>30000</v>
      </c>
      <c r="L174" s="87">
        <f>L12</f>
        <v>0</v>
      </c>
      <c r="M174" s="36">
        <f t="shared" si="49"/>
        <v>1109748.3999999999</v>
      </c>
      <c r="N174" s="25">
        <f>N176+N184+N195</f>
        <v>31980</v>
      </c>
      <c r="O174" s="25">
        <f>O176+O184+O195</f>
        <v>1077768.3999999999</v>
      </c>
      <c r="P174" s="25">
        <f t="shared" si="46"/>
        <v>1079748.3999999999</v>
      </c>
      <c r="Q174" s="25">
        <f t="shared" si="47"/>
        <v>1980</v>
      </c>
      <c r="R174" s="25">
        <f t="shared" si="48"/>
        <v>1077768.3999999999</v>
      </c>
      <c r="S174" s="25">
        <f>T174+U174</f>
        <v>816900</v>
      </c>
      <c r="T174" s="25">
        <f>T176+T184+T195</f>
        <v>31900</v>
      </c>
      <c r="U174" s="25">
        <f>U176+U184</f>
        <v>785000</v>
      </c>
      <c r="V174" s="25">
        <f>W174+X174</f>
        <v>174000</v>
      </c>
      <c r="W174" s="25">
        <f>W176+W184+W195</f>
        <v>44000</v>
      </c>
      <c r="X174" s="25">
        <f>X184</f>
        <v>130000</v>
      </c>
      <c r="Y174" s="92"/>
    </row>
    <row r="175" spans="1:25" ht="12.75" customHeight="1" x14ac:dyDescent="0.15">
      <c r="A175" s="52"/>
      <c r="B175" s="29"/>
      <c r="C175" s="29"/>
      <c r="D175" s="78"/>
      <c r="E175" s="79" t="s">
        <v>4</v>
      </c>
      <c r="F175" s="66"/>
      <c r="G175" s="78"/>
      <c r="H175" s="78"/>
      <c r="I175" s="78"/>
      <c r="J175" s="78"/>
      <c r="K175" s="78"/>
      <c r="L175" s="78"/>
      <c r="M175" s="80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2"/>
    </row>
    <row r="176" spans="1:25" s="19" customFormat="1" x14ac:dyDescent="0.15">
      <c r="A176" s="20" t="s">
        <v>230</v>
      </c>
      <c r="B176" s="24" t="s">
        <v>228</v>
      </c>
      <c r="C176" s="24" t="s">
        <v>177</v>
      </c>
      <c r="D176" s="36" t="s">
        <v>174</v>
      </c>
      <c r="E176" s="81" t="s">
        <v>231</v>
      </c>
      <c r="F176" s="86"/>
      <c r="G176" s="87">
        <f>H176+I176</f>
        <v>318665.40000000002</v>
      </c>
      <c r="H176" s="87">
        <f>H178</f>
        <v>998</v>
      </c>
      <c r="I176" s="87">
        <f>I178</f>
        <v>317667.40000000002</v>
      </c>
      <c r="J176" s="87">
        <f>L176</f>
        <v>0</v>
      </c>
      <c r="K176" s="87">
        <v>0</v>
      </c>
      <c r="L176" s="87">
        <f>L178</f>
        <v>0</v>
      </c>
      <c r="M176" s="80">
        <f t="shared" si="49"/>
        <v>0</v>
      </c>
      <c r="N176" s="80">
        <f>O176+P176</f>
        <v>0</v>
      </c>
      <c r="O176" s="80">
        <f>P176+Q176</f>
        <v>0</v>
      </c>
      <c r="P176" s="35">
        <v>0</v>
      </c>
      <c r="Q176" s="35">
        <v>0</v>
      </c>
      <c r="R176" s="35">
        <v>0</v>
      </c>
      <c r="S176" s="35">
        <v>0</v>
      </c>
      <c r="T176" s="35">
        <v>0</v>
      </c>
      <c r="U176" s="25">
        <v>0</v>
      </c>
      <c r="V176" s="25">
        <f>W176</f>
        <v>7500</v>
      </c>
      <c r="W176" s="25">
        <f>W178</f>
        <v>7500</v>
      </c>
      <c r="X176" s="25">
        <v>0</v>
      </c>
      <c r="Y176" s="26"/>
    </row>
    <row r="177" spans="1:25" ht="12.75" customHeight="1" x14ac:dyDescent="0.15">
      <c r="A177" s="128"/>
      <c r="B177" s="129"/>
      <c r="C177" s="129"/>
      <c r="D177" s="97"/>
      <c r="E177" s="79" t="s">
        <v>179</v>
      </c>
      <c r="F177" s="66"/>
      <c r="G177" s="78"/>
      <c r="H177" s="78"/>
      <c r="I177" s="78"/>
      <c r="J177" s="78"/>
      <c r="K177" s="78"/>
      <c r="L177" s="78"/>
      <c r="M177" s="80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2"/>
    </row>
    <row r="178" spans="1:25" ht="12.75" customHeight="1" x14ac:dyDescent="0.15">
      <c r="A178" s="93" t="s">
        <v>232</v>
      </c>
      <c r="B178" s="94" t="s">
        <v>228</v>
      </c>
      <c r="C178" s="94" t="s">
        <v>177</v>
      </c>
      <c r="D178" s="94" t="s">
        <v>177</v>
      </c>
      <c r="E178" s="95" t="s">
        <v>231</v>
      </c>
      <c r="F178" s="66"/>
      <c r="G178" s="97">
        <f>H178+I178</f>
        <v>318665.40000000002</v>
      </c>
      <c r="H178" s="97">
        <f>H180</f>
        <v>998</v>
      </c>
      <c r="I178" s="97">
        <f>I182+I183</f>
        <v>317667.40000000002</v>
      </c>
      <c r="J178" s="78">
        <f>L178</f>
        <v>0</v>
      </c>
      <c r="K178" s="78"/>
      <c r="L178" s="78">
        <f>L182</f>
        <v>0</v>
      </c>
      <c r="M178" s="80">
        <f t="shared" si="49"/>
        <v>0</v>
      </c>
      <c r="N178" s="80">
        <f>O178+P178</f>
        <v>0</v>
      </c>
      <c r="O178" s="80">
        <f>P178+Q178</f>
        <v>0</v>
      </c>
      <c r="P178" s="35">
        <v>0</v>
      </c>
      <c r="Q178" s="35">
        <v>0</v>
      </c>
      <c r="R178" s="35">
        <v>0</v>
      </c>
      <c r="S178" s="35">
        <v>0</v>
      </c>
      <c r="T178" s="35">
        <v>0</v>
      </c>
      <c r="U178" s="25">
        <v>0</v>
      </c>
      <c r="V178" s="25">
        <f>W178</f>
        <v>7500</v>
      </c>
      <c r="W178" s="25">
        <f>W180+W181</f>
        <v>7500</v>
      </c>
      <c r="X178" s="25">
        <v>0</v>
      </c>
      <c r="Y178" s="32"/>
    </row>
    <row r="179" spans="1:25" ht="12.75" customHeight="1" x14ac:dyDescent="0.15">
      <c r="A179" s="52"/>
      <c r="B179" s="29"/>
      <c r="C179" s="29"/>
      <c r="D179" s="78"/>
      <c r="E179" s="79" t="s">
        <v>4</v>
      </c>
      <c r="F179" s="66"/>
      <c r="G179" s="78"/>
      <c r="H179" s="78"/>
      <c r="I179" s="78"/>
      <c r="J179" s="78"/>
      <c r="K179" s="78"/>
      <c r="L179" s="78"/>
      <c r="M179" s="80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2"/>
    </row>
    <row r="180" spans="1:25" s="19" customFormat="1" ht="15.75" customHeight="1" x14ac:dyDescent="0.15">
      <c r="A180" s="27"/>
      <c r="B180" s="10"/>
      <c r="C180" s="10"/>
      <c r="D180" s="80"/>
      <c r="E180" s="108" t="s">
        <v>454</v>
      </c>
      <c r="F180" s="107" t="s">
        <v>316</v>
      </c>
      <c r="G180" s="80">
        <f>H180+I180</f>
        <v>998</v>
      </c>
      <c r="H180" s="80">
        <v>998</v>
      </c>
      <c r="I180" s="87"/>
      <c r="J180" s="80">
        <f>K180</f>
        <v>0</v>
      </c>
      <c r="K180" s="80">
        <v>0</v>
      </c>
      <c r="L180" s="87"/>
      <c r="M180" s="80">
        <f t="shared" si="49"/>
        <v>0</v>
      </c>
      <c r="N180" s="80">
        <f t="shared" ref="N180:O183" si="52">O180+P180</f>
        <v>0</v>
      </c>
      <c r="O180" s="80">
        <f t="shared" si="52"/>
        <v>0</v>
      </c>
      <c r="P180" s="35">
        <v>0</v>
      </c>
      <c r="Q180" s="35">
        <v>0</v>
      </c>
      <c r="R180" s="35">
        <v>0</v>
      </c>
      <c r="S180" s="35">
        <v>0</v>
      </c>
      <c r="T180" s="35">
        <v>0</v>
      </c>
      <c r="U180" s="35">
        <v>0</v>
      </c>
      <c r="V180" s="35">
        <f>W180</f>
        <v>1000</v>
      </c>
      <c r="W180" s="35">
        <v>1000</v>
      </c>
      <c r="X180" s="35">
        <v>0</v>
      </c>
      <c r="Y180" s="26"/>
    </row>
    <row r="181" spans="1:25" s="19" customFormat="1" ht="15.75" customHeight="1" x14ac:dyDescent="0.15">
      <c r="A181" s="27"/>
      <c r="B181" s="10"/>
      <c r="C181" s="10"/>
      <c r="D181" s="80"/>
      <c r="E181" s="99" t="s">
        <v>439</v>
      </c>
      <c r="F181" s="89" t="s">
        <v>318</v>
      </c>
      <c r="G181" s="80"/>
      <c r="H181" s="80"/>
      <c r="I181" s="87"/>
      <c r="J181" s="80"/>
      <c r="K181" s="80"/>
      <c r="L181" s="87"/>
      <c r="M181" s="80"/>
      <c r="N181" s="80"/>
      <c r="O181" s="80"/>
      <c r="P181" s="35"/>
      <c r="Q181" s="35"/>
      <c r="R181" s="35"/>
      <c r="S181" s="35"/>
      <c r="T181" s="35"/>
      <c r="U181" s="35"/>
      <c r="V181" s="35">
        <f>W181</f>
        <v>6500</v>
      </c>
      <c r="W181" s="35">
        <v>6500</v>
      </c>
      <c r="X181" s="35"/>
      <c r="Y181" s="26"/>
    </row>
    <row r="182" spans="1:25" ht="12.75" customHeight="1" x14ac:dyDescent="0.15">
      <c r="A182" s="52"/>
      <c r="B182" s="29"/>
      <c r="C182" s="29"/>
      <c r="D182" s="78"/>
      <c r="E182" s="108" t="s">
        <v>455</v>
      </c>
      <c r="F182" s="107" t="s">
        <v>342</v>
      </c>
      <c r="G182" s="80">
        <f>H182+I182</f>
        <v>313619.5</v>
      </c>
      <c r="H182" s="65"/>
      <c r="I182" s="65">
        <v>313619.5</v>
      </c>
      <c r="J182" s="30">
        <f>L182</f>
        <v>0</v>
      </c>
      <c r="K182" s="65"/>
      <c r="L182" s="30">
        <v>0</v>
      </c>
      <c r="M182" s="80">
        <f t="shared" si="49"/>
        <v>0</v>
      </c>
      <c r="N182" s="80">
        <f t="shared" si="52"/>
        <v>0</v>
      </c>
      <c r="O182" s="80">
        <f t="shared" si="52"/>
        <v>0</v>
      </c>
      <c r="P182" s="35">
        <v>0</v>
      </c>
      <c r="Q182" s="35">
        <v>0</v>
      </c>
      <c r="R182" s="35">
        <v>0</v>
      </c>
      <c r="S182" s="35">
        <v>0</v>
      </c>
      <c r="T182" s="35">
        <v>0</v>
      </c>
      <c r="U182" s="35">
        <v>0</v>
      </c>
      <c r="V182" s="35">
        <v>0</v>
      </c>
      <c r="W182" s="35"/>
      <c r="X182" s="35">
        <v>0</v>
      </c>
      <c r="Y182" s="32"/>
    </row>
    <row r="183" spans="1:25" ht="12.75" customHeight="1" x14ac:dyDescent="0.15">
      <c r="A183" s="141"/>
      <c r="B183" s="142"/>
      <c r="C183" s="142"/>
      <c r="D183" s="143"/>
      <c r="E183" s="130" t="s">
        <v>449</v>
      </c>
      <c r="F183" s="131" t="s">
        <v>350</v>
      </c>
      <c r="G183" s="80">
        <f>H183+I183</f>
        <v>4047.9</v>
      </c>
      <c r="H183" s="144"/>
      <c r="I183" s="144">
        <v>4047.9</v>
      </c>
      <c r="J183" s="30">
        <f>L183</f>
        <v>0</v>
      </c>
      <c r="K183" s="144"/>
      <c r="L183" s="144">
        <v>0</v>
      </c>
      <c r="M183" s="80">
        <f t="shared" si="49"/>
        <v>0</v>
      </c>
      <c r="N183" s="80">
        <f t="shared" si="52"/>
        <v>0</v>
      </c>
      <c r="O183" s="80">
        <f t="shared" si="52"/>
        <v>0</v>
      </c>
      <c r="P183" s="35">
        <v>0</v>
      </c>
      <c r="Q183" s="35">
        <v>0</v>
      </c>
      <c r="R183" s="35">
        <v>0</v>
      </c>
      <c r="S183" s="35">
        <v>0</v>
      </c>
      <c r="T183" s="35">
        <v>0</v>
      </c>
      <c r="U183" s="35">
        <v>0</v>
      </c>
      <c r="V183" s="145">
        <v>0</v>
      </c>
      <c r="W183" s="145"/>
      <c r="X183" s="145">
        <v>0</v>
      </c>
      <c r="Y183" s="146"/>
    </row>
    <row r="184" spans="1:25" s="149" customFormat="1" ht="12.75" customHeight="1" x14ac:dyDescent="0.15">
      <c r="A184" s="147">
        <v>2630</v>
      </c>
      <c r="B184" s="102" t="s">
        <v>228</v>
      </c>
      <c r="C184" s="85" t="s">
        <v>182</v>
      </c>
      <c r="D184" s="85" t="s">
        <v>174</v>
      </c>
      <c r="E184" s="111" t="s">
        <v>416</v>
      </c>
      <c r="F184" s="148"/>
      <c r="G184" s="38">
        <f>H184+I184</f>
        <v>259723.9</v>
      </c>
      <c r="H184" s="94">
        <f>H186</f>
        <v>1994.15</v>
      </c>
      <c r="I184" s="38">
        <f>I186</f>
        <v>257729.75</v>
      </c>
      <c r="J184" s="94">
        <f>L184</f>
        <v>0</v>
      </c>
      <c r="K184" s="94"/>
      <c r="L184" s="94">
        <f>L186</f>
        <v>0</v>
      </c>
      <c r="M184" s="36">
        <f t="shared" si="49"/>
        <v>1073748.3999999999</v>
      </c>
      <c r="N184" s="36">
        <f>N186</f>
        <v>980</v>
      </c>
      <c r="O184" s="36">
        <f>O186</f>
        <v>1072768.3999999999</v>
      </c>
      <c r="P184" s="25">
        <f>M184-J183</f>
        <v>1073748.3999999999</v>
      </c>
      <c r="Q184" s="25">
        <f>N184-K183</f>
        <v>980</v>
      </c>
      <c r="R184" s="25">
        <f>O184-L183</f>
        <v>1072768.3999999999</v>
      </c>
      <c r="S184" s="25">
        <f t="shared" ref="S184:X184" si="53">S186</f>
        <v>785900</v>
      </c>
      <c r="T184" s="25">
        <f t="shared" si="53"/>
        <v>900</v>
      </c>
      <c r="U184" s="25">
        <f t="shared" si="53"/>
        <v>785000</v>
      </c>
      <c r="V184" s="25">
        <f t="shared" si="53"/>
        <v>134500</v>
      </c>
      <c r="W184" s="25">
        <f t="shared" si="53"/>
        <v>4500</v>
      </c>
      <c r="X184" s="25">
        <f t="shared" si="53"/>
        <v>130000</v>
      </c>
      <c r="Y184" s="242" t="s">
        <v>513</v>
      </c>
    </row>
    <row r="185" spans="1:25" s="154" customFormat="1" ht="12.75" customHeight="1" x14ac:dyDescent="0.15">
      <c r="A185" s="150"/>
      <c r="B185" s="151"/>
      <c r="C185" s="89"/>
      <c r="D185" s="89"/>
      <c r="E185" s="152" t="s">
        <v>456</v>
      </c>
      <c r="F185" s="153"/>
      <c r="G185" s="65"/>
      <c r="H185" s="65"/>
      <c r="I185" s="65"/>
      <c r="J185" s="65"/>
      <c r="K185" s="65"/>
      <c r="L185" s="65"/>
      <c r="M185" s="80"/>
      <c r="N185" s="35"/>
      <c r="O185" s="35"/>
      <c r="P185" s="25"/>
      <c r="Q185" s="25"/>
      <c r="R185" s="25"/>
      <c r="S185" s="35"/>
      <c r="T185" s="35"/>
      <c r="U185" s="35"/>
      <c r="V185" s="35"/>
      <c r="W185" s="35"/>
      <c r="X185" s="35"/>
      <c r="Y185" s="243"/>
    </row>
    <row r="186" spans="1:25" s="160" customFormat="1" ht="12.75" customHeight="1" x14ac:dyDescent="0.15">
      <c r="A186" s="147">
        <v>2631</v>
      </c>
      <c r="B186" s="155" t="s">
        <v>228</v>
      </c>
      <c r="C186" s="86" t="s">
        <v>182</v>
      </c>
      <c r="D186" s="86" t="s">
        <v>177</v>
      </c>
      <c r="E186" s="113" t="s">
        <v>416</v>
      </c>
      <c r="F186" s="156"/>
      <c r="G186" s="157">
        <f>H186+I186</f>
        <v>259723.9</v>
      </c>
      <c r="H186" s="158">
        <f>H188</f>
        <v>1994.15</v>
      </c>
      <c r="I186" s="157">
        <f>I188</f>
        <v>257729.75</v>
      </c>
      <c r="J186" s="158">
        <f>L186</f>
        <v>0</v>
      </c>
      <c r="K186" s="158"/>
      <c r="L186" s="158">
        <f>L188</f>
        <v>0</v>
      </c>
      <c r="M186" s="87">
        <f t="shared" si="49"/>
        <v>1073748.3999999999</v>
      </c>
      <c r="N186" s="87">
        <f>N188</f>
        <v>980</v>
      </c>
      <c r="O186" s="159">
        <f>O188</f>
        <v>1072768.3999999999</v>
      </c>
      <c r="P186" s="159">
        <f>M186-J185</f>
        <v>1073748.3999999999</v>
      </c>
      <c r="Q186" s="159">
        <f>N186-K185</f>
        <v>980</v>
      </c>
      <c r="R186" s="159">
        <f>O186-L185</f>
        <v>1072768.3999999999</v>
      </c>
      <c r="S186" s="159">
        <f t="shared" ref="S186:X186" si="54">S188</f>
        <v>785900</v>
      </c>
      <c r="T186" s="159">
        <f t="shared" si="54"/>
        <v>900</v>
      </c>
      <c r="U186" s="159">
        <f t="shared" si="54"/>
        <v>785000</v>
      </c>
      <c r="V186" s="159">
        <f t="shared" si="54"/>
        <v>134500</v>
      </c>
      <c r="W186" s="159">
        <f t="shared" si="54"/>
        <v>4500</v>
      </c>
      <c r="X186" s="159">
        <f t="shared" si="54"/>
        <v>130000</v>
      </c>
      <c r="Y186" s="243"/>
    </row>
    <row r="187" spans="1:25" s="154" customFormat="1" ht="12.75" customHeight="1" x14ac:dyDescent="0.15">
      <c r="A187" s="29"/>
      <c r="B187" s="29"/>
      <c r="C187" s="29"/>
      <c r="D187" s="78"/>
      <c r="E187" s="79" t="s">
        <v>4</v>
      </c>
      <c r="F187" s="153"/>
      <c r="G187" s="65"/>
      <c r="H187" s="65"/>
      <c r="I187" s="65"/>
      <c r="J187" s="65"/>
      <c r="K187" s="65"/>
      <c r="L187" s="65"/>
      <c r="M187" s="80"/>
      <c r="N187" s="80"/>
      <c r="O187" s="35"/>
      <c r="P187" s="25"/>
      <c r="Q187" s="25"/>
      <c r="R187" s="25"/>
      <c r="S187" s="35"/>
      <c r="T187" s="35"/>
      <c r="U187" s="35"/>
      <c r="V187" s="35"/>
      <c r="W187" s="35"/>
      <c r="X187" s="35"/>
      <c r="Y187" s="243"/>
    </row>
    <row r="188" spans="1:25" s="149" customFormat="1" ht="12.75" customHeight="1" x14ac:dyDescent="0.15">
      <c r="A188" s="129"/>
      <c r="B188" s="129"/>
      <c r="C188" s="129"/>
      <c r="D188" s="97"/>
      <c r="E188" s="161" t="s">
        <v>457</v>
      </c>
      <c r="F188" s="148"/>
      <c r="G188" s="38">
        <f t="shared" ref="G188:G194" si="55">H188+I188</f>
        <v>259723.9</v>
      </c>
      <c r="H188" s="38">
        <f>H189+H190</f>
        <v>1994.15</v>
      </c>
      <c r="I188" s="38">
        <f>I191+I192+I193+I194</f>
        <v>257729.75</v>
      </c>
      <c r="J188" s="94">
        <f>L188</f>
        <v>0</v>
      </c>
      <c r="K188" s="94"/>
      <c r="L188" s="94">
        <v>0</v>
      </c>
      <c r="M188" s="36">
        <f t="shared" si="49"/>
        <v>1073748.3999999999</v>
      </c>
      <c r="N188" s="36">
        <f>N190</f>
        <v>980</v>
      </c>
      <c r="O188" s="25">
        <f>O191+O192+O193</f>
        <v>1072768.3999999999</v>
      </c>
      <c r="P188" s="25">
        <f t="shared" ref="P188:R194" si="56">M188-J187</f>
        <v>1073748.3999999999</v>
      </c>
      <c r="Q188" s="25">
        <f t="shared" si="56"/>
        <v>980</v>
      </c>
      <c r="R188" s="25">
        <f t="shared" si="56"/>
        <v>1072768.3999999999</v>
      </c>
      <c r="S188" s="25">
        <f>T188+U188</f>
        <v>785900</v>
      </c>
      <c r="T188" s="25">
        <f>T190</f>
        <v>900</v>
      </c>
      <c r="U188" s="25">
        <f>U191+U192+U193</f>
        <v>785000</v>
      </c>
      <c r="V188" s="25">
        <f>W188+X188</f>
        <v>134500</v>
      </c>
      <c r="W188" s="25">
        <f>W189+W190</f>
        <v>4500</v>
      </c>
      <c r="X188" s="25">
        <f>X191+X192</f>
        <v>130000</v>
      </c>
      <c r="Y188" s="244"/>
    </row>
    <row r="189" spans="1:25" s="149" customFormat="1" ht="12.75" customHeight="1" x14ac:dyDescent="0.15">
      <c r="A189" s="129"/>
      <c r="B189" s="129"/>
      <c r="C189" s="129"/>
      <c r="D189" s="97"/>
      <c r="E189" s="108" t="s">
        <v>454</v>
      </c>
      <c r="F189" s="107" t="s">
        <v>316</v>
      </c>
      <c r="G189" s="30">
        <f>H189</f>
        <v>996</v>
      </c>
      <c r="H189" s="30">
        <v>996</v>
      </c>
      <c r="I189" s="38"/>
      <c r="J189" s="94"/>
      <c r="K189" s="94"/>
      <c r="L189" s="94"/>
      <c r="M189" s="36"/>
      <c r="N189" s="36"/>
      <c r="O189" s="25"/>
      <c r="P189" s="25"/>
      <c r="Q189" s="25"/>
      <c r="R189" s="25"/>
      <c r="S189" s="25"/>
      <c r="T189" s="25"/>
      <c r="U189" s="25"/>
      <c r="V189" s="35">
        <v>1000</v>
      </c>
      <c r="W189" s="35">
        <v>1000</v>
      </c>
      <c r="X189" s="25"/>
    </row>
    <row r="190" spans="1:25" s="154" customFormat="1" ht="21.75" customHeight="1" x14ac:dyDescent="0.15">
      <c r="A190" s="29"/>
      <c r="B190" s="29"/>
      <c r="C190" s="29"/>
      <c r="D190" s="78"/>
      <c r="E190" s="108" t="s">
        <v>452</v>
      </c>
      <c r="F190" s="107" t="s">
        <v>320</v>
      </c>
      <c r="G190" s="12">
        <f t="shared" si="55"/>
        <v>998.15</v>
      </c>
      <c r="H190" s="12">
        <v>998.15</v>
      </c>
      <c r="I190" s="65"/>
      <c r="J190" s="65"/>
      <c r="K190" s="65"/>
      <c r="L190" s="65"/>
      <c r="M190" s="80">
        <f t="shared" si="49"/>
        <v>980</v>
      </c>
      <c r="N190" s="80">
        <v>980</v>
      </c>
      <c r="O190" s="35"/>
      <c r="P190" s="25">
        <f>M190-J188</f>
        <v>980</v>
      </c>
      <c r="Q190" s="25">
        <f>N190-K188</f>
        <v>980</v>
      </c>
      <c r="R190" s="25">
        <f>O190-L188</f>
        <v>0</v>
      </c>
      <c r="S190" s="35">
        <f>T190</f>
        <v>900</v>
      </c>
      <c r="T190" s="35">
        <v>900</v>
      </c>
      <c r="U190" s="35"/>
      <c r="V190" s="35">
        <f>W190</f>
        <v>3500</v>
      </c>
      <c r="W190" s="35">
        <v>3500</v>
      </c>
      <c r="X190" s="35"/>
    </row>
    <row r="191" spans="1:25" s="154" customFormat="1" ht="12.75" customHeight="1" x14ac:dyDescent="0.15">
      <c r="A191" s="29"/>
      <c r="B191" s="29"/>
      <c r="C191" s="29"/>
      <c r="D191" s="78"/>
      <c r="E191" s="79" t="s">
        <v>341</v>
      </c>
      <c r="F191" s="66" t="s">
        <v>340</v>
      </c>
      <c r="G191" s="65">
        <f t="shared" si="55"/>
        <v>257649.75</v>
      </c>
      <c r="H191" s="65"/>
      <c r="I191" s="65">
        <v>257649.75</v>
      </c>
      <c r="J191" s="65">
        <f>L191</f>
        <v>0</v>
      </c>
      <c r="K191" s="65"/>
      <c r="L191" s="65">
        <v>0</v>
      </c>
      <c r="M191" s="80">
        <f t="shared" si="49"/>
        <v>754939</v>
      </c>
      <c r="N191" s="35"/>
      <c r="O191" s="35">
        <v>754939</v>
      </c>
      <c r="P191" s="25">
        <f t="shared" si="56"/>
        <v>754939</v>
      </c>
      <c r="Q191" s="25">
        <f t="shared" si="56"/>
        <v>0</v>
      </c>
      <c r="R191" s="25">
        <f t="shared" si="56"/>
        <v>754939</v>
      </c>
      <c r="S191" s="35">
        <f>U191</f>
        <v>330000</v>
      </c>
      <c r="T191" s="35"/>
      <c r="U191" s="35">
        <v>330000</v>
      </c>
      <c r="V191" s="35">
        <f>X191</f>
        <v>130000</v>
      </c>
      <c r="W191" s="35"/>
      <c r="X191" s="35">
        <v>130000</v>
      </c>
    </row>
    <row r="192" spans="1:25" s="154" customFormat="1" ht="12.75" customHeight="1" x14ac:dyDescent="0.15">
      <c r="A192" s="29"/>
      <c r="B192" s="29"/>
      <c r="C192" s="29"/>
      <c r="D192" s="78"/>
      <c r="E192" s="108" t="s">
        <v>455</v>
      </c>
      <c r="F192" s="107" t="s">
        <v>342</v>
      </c>
      <c r="G192" s="65">
        <f t="shared" si="55"/>
        <v>0</v>
      </c>
      <c r="H192" s="65"/>
      <c r="I192" s="65">
        <v>0</v>
      </c>
      <c r="J192" s="65">
        <f>L192</f>
        <v>0</v>
      </c>
      <c r="K192" s="65"/>
      <c r="L192" s="65">
        <v>0</v>
      </c>
      <c r="M192" s="80">
        <f t="shared" si="49"/>
        <v>316879.40000000002</v>
      </c>
      <c r="N192" s="35"/>
      <c r="O192" s="35">
        <v>316879.40000000002</v>
      </c>
      <c r="P192" s="25">
        <f t="shared" si="56"/>
        <v>316879.40000000002</v>
      </c>
      <c r="Q192" s="25">
        <f t="shared" si="56"/>
        <v>0</v>
      </c>
      <c r="R192" s="25">
        <f t="shared" si="56"/>
        <v>316879.40000000002</v>
      </c>
      <c r="S192" s="35">
        <f>U192</f>
        <v>455000</v>
      </c>
      <c r="T192" s="35"/>
      <c r="U192" s="35">
        <v>455000</v>
      </c>
      <c r="V192" s="35">
        <f>X192</f>
        <v>0</v>
      </c>
      <c r="W192" s="35"/>
      <c r="X192" s="35">
        <v>0</v>
      </c>
    </row>
    <row r="193" spans="1:25" s="154" customFormat="1" ht="12.75" customHeight="1" x14ac:dyDescent="0.15">
      <c r="A193" s="29"/>
      <c r="B193" s="29"/>
      <c r="C193" s="29"/>
      <c r="D193" s="78"/>
      <c r="E193" s="88" t="s">
        <v>348</v>
      </c>
      <c r="F193" s="89" t="s">
        <v>349</v>
      </c>
      <c r="G193" s="30">
        <f t="shared" si="55"/>
        <v>0</v>
      </c>
      <c r="H193" s="65"/>
      <c r="I193" s="11">
        <v>0</v>
      </c>
      <c r="J193" s="65">
        <f>L193</f>
        <v>0</v>
      </c>
      <c r="K193" s="65"/>
      <c r="L193" s="65">
        <v>0</v>
      </c>
      <c r="M193" s="80">
        <f t="shared" si="49"/>
        <v>950</v>
      </c>
      <c r="N193" s="35"/>
      <c r="O193" s="35">
        <v>950</v>
      </c>
      <c r="P193" s="25">
        <f t="shared" si="56"/>
        <v>950</v>
      </c>
      <c r="Q193" s="25">
        <f t="shared" si="56"/>
        <v>0</v>
      </c>
      <c r="R193" s="25">
        <f t="shared" si="56"/>
        <v>950</v>
      </c>
      <c r="S193" s="35">
        <f>U193</f>
        <v>0</v>
      </c>
      <c r="T193" s="35"/>
      <c r="U193" s="35">
        <v>0</v>
      </c>
      <c r="V193" s="35"/>
      <c r="W193" s="35"/>
      <c r="X193" s="35"/>
    </row>
    <row r="194" spans="1:25" s="170" customFormat="1" ht="12.75" customHeight="1" x14ac:dyDescent="0.15">
      <c r="A194" s="162"/>
      <c r="B194" s="163"/>
      <c r="C194" s="163"/>
      <c r="D194" s="164"/>
      <c r="E194" s="165" t="s">
        <v>449</v>
      </c>
      <c r="F194" s="153" t="s">
        <v>350</v>
      </c>
      <c r="G194" s="30">
        <f t="shared" si="55"/>
        <v>80</v>
      </c>
      <c r="H194" s="166"/>
      <c r="I194" s="166">
        <v>80</v>
      </c>
      <c r="J194" s="65">
        <f>L194</f>
        <v>0</v>
      </c>
      <c r="K194" s="167"/>
      <c r="L194" s="65">
        <v>0</v>
      </c>
      <c r="M194" s="80">
        <f t="shared" si="49"/>
        <v>0</v>
      </c>
      <c r="N194" s="168"/>
      <c r="O194" s="168">
        <v>0</v>
      </c>
      <c r="P194" s="25">
        <f t="shared" si="56"/>
        <v>0</v>
      </c>
      <c r="Q194" s="25">
        <f t="shared" si="56"/>
        <v>0</v>
      </c>
      <c r="R194" s="25">
        <f t="shared" si="56"/>
        <v>0</v>
      </c>
      <c r="S194" s="168"/>
      <c r="T194" s="168"/>
      <c r="U194" s="168"/>
      <c r="V194" s="168"/>
      <c r="W194" s="168"/>
      <c r="X194" s="168"/>
      <c r="Y194" s="169"/>
    </row>
    <row r="195" spans="1:25" s="74" customFormat="1" x14ac:dyDescent="0.15">
      <c r="A195" s="171" t="s">
        <v>233</v>
      </c>
      <c r="B195" s="172" t="s">
        <v>228</v>
      </c>
      <c r="C195" s="172" t="s">
        <v>202</v>
      </c>
      <c r="D195" s="173" t="s">
        <v>174</v>
      </c>
      <c r="E195" s="174" t="s">
        <v>234</v>
      </c>
      <c r="F195" s="175"/>
      <c r="G195" s="176">
        <f>H195+I195</f>
        <v>34061.42</v>
      </c>
      <c r="H195" s="176">
        <f>H197</f>
        <v>32466.42</v>
      </c>
      <c r="I195" s="176">
        <f>I197</f>
        <v>1595</v>
      </c>
      <c r="J195" s="176">
        <f>K195</f>
        <v>30000</v>
      </c>
      <c r="K195" s="176">
        <f>K197</f>
        <v>30000</v>
      </c>
      <c r="L195" s="176"/>
      <c r="M195" s="36">
        <f t="shared" si="49"/>
        <v>36000</v>
      </c>
      <c r="N195" s="177">
        <f>N197</f>
        <v>31000</v>
      </c>
      <c r="O195" s="177">
        <f>O197</f>
        <v>5000</v>
      </c>
      <c r="P195" s="25">
        <f>M195-J195</f>
        <v>6000</v>
      </c>
      <c r="Q195" s="25">
        <f>N195-K195</f>
        <v>1000</v>
      </c>
      <c r="R195" s="25">
        <f>O195-L195</f>
        <v>5000</v>
      </c>
      <c r="S195" s="177">
        <f>T195</f>
        <v>31000</v>
      </c>
      <c r="T195" s="177">
        <f>T197</f>
        <v>31000</v>
      </c>
      <c r="U195" s="177"/>
      <c r="V195" s="177">
        <f>V197</f>
        <v>37000</v>
      </c>
      <c r="W195" s="177">
        <f>W197</f>
        <v>32000</v>
      </c>
      <c r="X195" s="177">
        <f>X197</f>
        <v>5000</v>
      </c>
      <c r="Y195" s="178"/>
    </row>
    <row r="196" spans="1:25" ht="12.75" customHeight="1" x14ac:dyDescent="0.15">
      <c r="A196" s="52"/>
      <c r="B196" s="29"/>
      <c r="C196" s="29"/>
      <c r="D196" s="78"/>
      <c r="E196" s="79" t="s">
        <v>179</v>
      </c>
      <c r="F196" s="66"/>
      <c r="G196" s="78"/>
      <c r="H196" s="78"/>
      <c r="I196" s="78"/>
      <c r="J196" s="78"/>
      <c r="K196" s="78"/>
      <c r="L196" s="78"/>
      <c r="M196" s="80"/>
      <c r="N196" s="35"/>
      <c r="O196" s="35"/>
      <c r="P196" s="25"/>
      <c r="Q196" s="25"/>
      <c r="R196" s="25"/>
      <c r="S196" s="35"/>
      <c r="T196" s="35"/>
      <c r="U196" s="35"/>
      <c r="V196" s="35"/>
      <c r="W196" s="35"/>
      <c r="X196" s="35"/>
      <c r="Y196" s="32"/>
    </row>
    <row r="197" spans="1:25" s="98" customFormat="1" ht="12.75" customHeight="1" x14ac:dyDescent="0.15">
      <c r="A197" s="93" t="s">
        <v>235</v>
      </c>
      <c r="B197" s="94" t="s">
        <v>228</v>
      </c>
      <c r="C197" s="94" t="s">
        <v>202</v>
      </c>
      <c r="D197" s="94" t="s">
        <v>177</v>
      </c>
      <c r="E197" s="95" t="s">
        <v>234</v>
      </c>
      <c r="F197" s="96"/>
      <c r="G197" s="97">
        <f>H197+I197</f>
        <v>34061.42</v>
      </c>
      <c r="H197" s="97">
        <f>H199</f>
        <v>32466.42</v>
      </c>
      <c r="I197" s="97">
        <f>I203</f>
        <v>1595</v>
      </c>
      <c r="J197" s="97">
        <f>K197</f>
        <v>30000</v>
      </c>
      <c r="K197" s="97">
        <f>K199</f>
        <v>30000</v>
      </c>
      <c r="L197" s="97"/>
      <c r="M197" s="36">
        <f t="shared" si="49"/>
        <v>36000</v>
      </c>
      <c r="N197" s="25">
        <f>N199</f>
        <v>31000</v>
      </c>
      <c r="O197" s="25">
        <f>O199</f>
        <v>5000</v>
      </c>
      <c r="P197" s="25">
        <f t="shared" ref="P197:R202" si="57">M197-J197</f>
        <v>6000</v>
      </c>
      <c r="Q197" s="25">
        <f t="shared" si="57"/>
        <v>1000</v>
      </c>
      <c r="R197" s="25">
        <f t="shared" si="57"/>
        <v>5000</v>
      </c>
      <c r="S197" s="25">
        <f>T197</f>
        <v>31000</v>
      </c>
      <c r="T197" s="25">
        <f>T199</f>
        <v>31000</v>
      </c>
      <c r="U197" s="25"/>
      <c r="V197" s="25">
        <f>W197+X197</f>
        <v>37000</v>
      </c>
      <c r="W197" s="25">
        <f>W199</f>
        <v>32000</v>
      </c>
      <c r="X197" s="25">
        <f>X199</f>
        <v>5000</v>
      </c>
      <c r="Y197" s="179"/>
    </row>
    <row r="198" spans="1:25" ht="12.75" customHeight="1" x14ac:dyDescent="0.15">
      <c r="A198" s="52"/>
      <c r="B198" s="29"/>
      <c r="C198" s="29"/>
      <c r="D198" s="78"/>
      <c r="E198" s="79" t="s">
        <v>4</v>
      </c>
      <c r="F198" s="66"/>
      <c r="G198" s="78"/>
      <c r="H198" s="78"/>
      <c r="I198" s="78"/>
      <c r="J198" s="78"/>
      <c r="K198" s="78"/>
      <c r="L198" s="78"/>
      <c r="M198" s="80"/>
      <c r="N198" s="35"/>
      <c r="O198" s="35"/>
      <c r="P198" s="25">
        <f t="shared" si="57"/>
        <v>0</v>
      </c>
      <c r="Q198" s="25">
        <f t="shared" si="57"/>
        <v>0</v>
      </c>
      <c r="R198" s="25">
        <f t="shared" si="57"/>
        <v>0</v>
      </c>
      <c r="S198" s="35"/>
      <c r="T198" s="35"/>
      <c r="U198" s="35"/>
      <c r="V198" s="35"/>
      <c r="W198" s="35"/>
      <c r="X198" s="35"/>
      <c r="Y198" s="32"/>
    </row>
    <row r="199" spans="1:25" s="19" customFormat="1" ht="21" x14ac:dyDescent="0.15">
      <c r="A199" s="27"/>
      <c r="B199" s="10"/>
      <c r="C199" s="10"/>
      <c r="D199" s="80"/>
      <c r="E199" s="81" t="s">
        <v>386</v>
      </c>
      <c r="F199" s="86"/>
      <c r="G199" s="87">
        <f>H199</f>
        <v>32466.42</v>
      </c>
      <c r="H199" s="87">
        <f>H200+H201</f>
        <v>32466.42</v>
      </c>
      <c r="I199" s="87"/>
      <c r="J199" s="87">
        <f>K199</f>
        <v>30000</v>
      </c>
      <c r="K199" s="87">
        <f>K200+K201</f>
        <v>30000</v>
      </c>
      <c r="L199" s="87"/>
      <c r="M199" s="80">
        <f t="shared" si="49"/>
        <v>36000</v>
      </c>
      <c r="N199" s="35">
        <f>N200+N201</f>
        <v>31000</v>
      </c>
      <c r="O199" s="35">
        <f>O202</f>
        <v>5000</v>
      </c>
      <c r="P199" s="25">
        <f t="shared" si="57"/>
        <v>6000</v>
      </c>
      <c r="Q199" s="25">
        <f t="shared" si="57"/>
        <v>1000</v>
      </c>
      <c r="R199" s="25">
        <f t="shared" si="57"/>
        <v>5000</v>
      </c>
      <c r="S199" s="35">
        <f>T199</f>
        <v>31000</v>
      </c>
      <c r="T199" s="35">
        <f>T200</f>
        <v>31000</v>
      </c>
      <c r="U199" s="35"/>
      <c r="V199" s="35">
        <f>W199+X199</f>
        <v>37000</v>
      </c>
      <c r="W199" s="35">
        <f>W200</f>
        <v>32000</v>
      </c>
      <c r="X199" s="35">
        <f>X202</f>
        <v>5000</v>
      </c>
      <c r="Y199" s="26"/>
    </row>
    <row r="200" spans="1:25" ht="12.75" customHeight="1" x14ac:dyDescent="0.15">
      <c r="A200" s="52"/>
      <c r="B200" s="29"/>
      <c r="C200" s="29"/>
      <c r="D200" s="78"/>
      <c r="E200" s="91" t="s">
        <v>427</v>
      </c>
      <c r="F200" s="89">
        <v>4212</v>
      </c>
      <c r="G200" s="12">
        <f>H200</f>
        <v>29091.42</v>
      </c>
      <c r="H200" s="12">
        <v>29091.42</v>
      </c>
      <c r="I200" s="65"/>
      <c r="J200" s="30">
        <f>K200</f>
        <v>29156.2</v>
      </c>
      <c r="K200" s="30">
        <v>29156.2</v>
      </c>
      <c r="L200" s="65"/>
      <c r="M200" s="80">
        <f t="shared" si="49"/>
        <v>31000</v>
      </c>
      <c r="N200" s="35">
        <v>31000</v>
      </c>
      <c r="O200" s="35"/>
      <c r="P200" s="25">
        <f t="shared" si="57"/>
        <v>1843.7999999999993</v>
      </c>
      <c r="Q200" s="25">
        <f t="shared" si="57"/>
        <v>1843.7999999999993</v>
      </c>
      <c r="R200" s="25">
        <f t="shared" si="57"/>
        <v>0</v>
      </c>
      <c r="S200" s="35">
        <f>T200</f>
        <v>31000</v>
      </c>
      <c r="T200" s="35">
        <v>31000</v>
      </c>
      <c r="U200" s="35"/>
      <c r="V200" s="35">
        <f>W200</f>
        <v>32000</v>
      </c>
      <c r="W200" s="35">
        <v>32000</v>
      </c>
      <c r="X200" s="35"/>
      <c r="Y200" s="32"/>
    </row>
    <row r="201" spans="1:25" s="19" customFormat="1" ht="19.5" customHeight="1" x14ac:dyDescent="0.15">
      <c r="A201" s="27"/>
      <c r="B201" s="10"/>
      <c r="C201" s="10"/>
      <c r="D201" s="80"/>
      <c r="E201" s="130" t="s">
        <v>458</v>
      </c>
      <c r="F201" s="131" t="s">
        <v>332</v>
      </c>
      <c r="G201" s="11">
        <f>H201</f>
        <v>3375</v>
      </c>
      <c r="H201" s="80">
        <v>3375</v>
      </c>
      <c r="I201" s="87"/>
      <c r="J201" s="30">
        <f>K201</f>
        <v>843.8</v>
      </c>
      <c r="K201" s="80">
        <v>843.8</v>
      </c>
      <c r="L201" s="87"/>
      <c r="M201" s="139">
        <f t="shared" si="49"/>
        <v>0</v>
      </c>
      <c r="N201" s="140">
        <v>0</v>
      </c>
      <c r="O201" s="140"/>
      <c r="P201" s="25">
        <f t="shared" si="57"/>
        <v>-843.8</v>
      </c>
      <c r="Q201" s="25">
        <f t="shared" si="57"/>
        <v>-843.8</v>
      </c>
      <c r="R201" s="25">
        <f t="shared" si="57"/>
        <v>0</v>
      </c>
      <c r="S201" s="35">
        <f>T201</f>
        <v>0</v>
      </c>
      <c r="T201" s="35">
        <v>0</v>
      </c>
      <c r="U201" s="35"/>
      <c r="V201" s="35"/>
      <c r="W201" s="35"/>
      <c r="X201" s="35"/>
      <c r="Y201" s="26"/>
    </row>
    <row r="202" spans="1:25" s="19" customFormat="1" ht="16.5" customHeight="1" x14ac:dyDescent="0.15">
      <c r="A202" s="27"/>
      <c r="B202" s="10"/>
      <c r="C202" s="10"/>
      <c r="D202" s="80"/>
      <c r="E202" s="79" t="s">
        <v>348</v>
      </c>
      <c r="F202" s="66" t="s">
        <v>349</v>
      </c>
      <c r="G202" s="11"/>
      <c r="H202" s="80"/>
      <c r="I202" s="87"/>
      <c r="J202" s="30"/>
      <c r="K202" s="80"/>
      <c r="L202" s="87"/>
      <c r="M202" s="139">
        <f>O202</f>
        <v>5000</v>
      </c>
      <c r="N202" s="140"/>
      <c r="O202" s="140">
        <v>5000</v>
      </c>
      <c r="P202" s="25">
        <f t="shared" si="57"/>
        <v>5000</v>
      </c>
      <c r="Q202" s="25">
        <f t="shared" si="57"/>
        <v>0</v>
      </c>
      <c r="R202" s="25">
        <f t="shared" si="57"/>
        <v>5000</v>
      </c>
      <c r="S202" s="35">
        <f>U202</f>
        <v>5000</v>
      </c>
      <c r="T202" s="35"/>
      <c r="U202" s="35">
        <v>5000</v>
      </c>
      <c r="V202" s="35">
        <f>X202</f>
        <v>5000</v>
      </c>
      <c r="W202" s="35"/>
      <c r="X202" s="35">
        <v>5000</v>
      </c>
      <c r="Y202" s="26"/>
    </row>
    <row r="203" spans="1:25" s="19" customFormat="1" ht="13.5" customHeight="1" x14ac:dyDescent="0.15">
      <c r="A203" s="27"/>
      <c r="B203" s="10"/>
      <c r="C203" s="10"/>
      <c r="D203" s="80"/>
      <c r="E203" s="165" t="s">
        <v>449</v>
      </c>
      <c r="F203" s="153" t="s">
        <v>350</v>
      </c>
      <c r="G203" s="11">
        <f>I203</f>
        <v>1595</v>
      </c>
      <c r="H203" s="80"/>
      <c r="I203" s="80">
        <v>1595</v>
      </c>
      <c r="J203" s="30"/>
      <c r="K203" s="80"/>
      <c r="L203" s="87"/>
      <c r="M203" s="139"/>
      <c r="N203" s="140"/>
      <c r="O203" s="140"/>
      <c r="P203" s="25"/>
      <c r="Q203" s="25"/>
      <c r="R203" s="25"/>
      <c r="S203" s="35">
        <f>U203</f>
        <v>0</v>
      </c>
      <c r="T203" s="35"/>
      <c r="U203" s="35">
        <v>0</v>
      </c>
      <c r="V203" s="35"/>
      <c r="W203" s="35"/>
      <c r="X203" s="35"/>
      <c r="Y203" s="26"/>
    </row>
    <row r="204" spans="1:25" s="74" customFormat="1" hidden="1" x14ac:dyDescent="0.15">
      <c r="A204" s="20" t="s">
        <v>236</v>
      </c>
      <c r="B204" s="24" t="s">
        <v>237</v>
      </c>
      <c r="C204" s="24" t="s">
        <v>174</v>
      </c>
      <c r="D204" s="36" t="s">
        <v>174</v>
      </c>
      <c r="E204" s="81" t="s">
        <v>238</v>
      </c>
      <c r="F204" s="86"/>
      <c r="G204" s="87">
        <f>G206</f>
        <v>0</v>
      </c>
      <c r="H204" s="87"/>
      <c r="I204" s="87">
        <f>I206</f>
        <v>0</v>
      </c>
      <c r="J204" s="87">
        <f>L204</f>
        <v>0</v>
      </c>
      <c r="K204" s="87"/>
      <c r="L204" s="87">
        <f>L206</f>
        <v>0</v>
      </c>
      <c r="M204" s="36">
        <f t="shared" si="49"/>
        <v>0</v>
      </c>
      <c r="N204" s="25">
        <v>0</v>
      </c>
      <c r="O204" s="25">
        <v>0</v>
      </c>
      <c r="P204" s="25">
        <v>0</v>
      </c>
      <c r="Q204" s="25">
        <v>0</v>
      </c>
      <c r="R204" s="25">
        <v>0</v>
      </c>
      <c r="S204" s="25">
        <f>T204+U204</f>
        <v>0</v>
      </c>
      <c r="T204" s="25">
        <v>0</v>
      </c>
      <c r="U204" s="25">
        <v>0</v>
      </c>
      <c r="V204" s="25">
        <v>0</v>
      </c>
      <c r="W204" s="25"/>
      <c r="X204" s="25">
        <v>0</v>
      </c>
      <c r="Y204" s="92"/>
    </row>
    <row r="205" spans="1:25" ht="12.75" hidden="1" customHeight="1" x14ac:dyDescent="0.15">
      <c r="A205" s="52"/>
      <c r="B205" s="29"/>
      <c r="C205" s="29"/>
      <c r="D205" s="78"/>
      <c r="E205" s="79" t="s">
        <v>4</v>
      </c>
      <c r="F205" s="66"/>
      <c r="G205" s="78"/>
      <c r="H205" s="78"/>
      <c r="I205" s="78"/>
      <c r="J205" s="78"/>
      <c r="K205" s="78"/>
      <c r="L205" s="78"/>
      <c r="M205" s="80"/>
      <c r="N205" s="35"/>
      <c r="O205" s="35"/>
      <c r="P205" s="25"/>
      <c r="Q205" s="25"/>
      <c r="R205" s="25"/>
      <c r="S205" s="25">
        <f t="shared" ref="S205:S210" si="58">T205+U205</f>
        <v>0</v>
      </c>
      <c r="T205" s="25">
        <v>0</v>
      </c>
      <c r="U205" s="25">
        <v>0</v>
      </c>
      <c r="V205" s="35">
        <v>0</v>
      </c>
      <c r="W205" s="35"/>
      <c r="X205" s="35">
        <v>0</v>
      </c>
      <c r="Y205" s="32"/>
    </row>
    <row r="206" spans="1:25" s="74" customFormat="1" hidden="1" x14ac:dyDescent="0.15">
      <c r="A206" s="20" t="s">
        <v>239</v>
      </c>
      <c r="B206" s="24" t="s">
        <v>237</v>
      </c>
      <c r="C206" s="24" t="s">
        <v>189</v>
      </c>
      <c r="D206" s="36" t="s">
        <v>174</v>
      </c>
      <c r="E206" s="81" t="s">
        <v>240</v>
      </c>
      <c r="F206" s="86"/>
      <c r="G206" s="87">
        <f>G208</f>
        <v>0</v>
      </c>
      <c r="H206" s="87"/>
      <c r="I206" s="87">
        <f>I208</f>
        <v>0</v>
      </c>
      <c r="J206" s="87">
        <f>L206</f>
        <v>0</v>
      </c>
      <c r="K206" s="87"/>
      <c r="L206" s="87">
        <f>L208</f>
        <v>0</v>
      </c>
      <c r="M206" s="36">
        <f t="shared" si="49"/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>
        <f t="shared" si="58"/>
        <v>0</v>
      </c>
      <c r="T206" s="25">
        <v>0</v>
      </c>
      <c r="U206" s="25">
        <v>0</v>
      </c>
      <c r="V206" s="25">
        <v>0</v>
      </c>
      <c r="W206" s="25"/>
      <c r="X206" s="25">
        <v>0</v>
      </c>
      <c r="Y206" s="92"/>
    </row>
    <row r="207" spans="1:25" ht="12.75" hidden="1" customHeight="1" x14ac:dyDescent="0.15">
      <c r="A207" s="52"/>
      <c r="B207" s="29"/>
      <c r="C207" s="29"/>
      <c r="D207" s="78"/>
      <c r="E207" s="79" t="s">
        <v>179</v>
      </c>
      <c r="F207" s="66"/>
      <c r="G207" s="78"/>
      <c r="H207" s="78"/>
      <c r="I207" s="78"/>
      <c r="J207" s="78"/>
      <c r="K207" s="78"/>
      <c r="L207" s="78"/>
      <c r="M207" s="80"/>
      <c r="N207" s="35"/>
      <c r="O207" s="35"/>
      <c r="P207" s="25"/>
      <c r="Q207" s="25"/>
      <c r="R207" s="25"/>
      <c r="S207" s="25">
        <f t="shared" si="58"/>
        <v>0</v>
      </c>
      <c r="T207" s="25">
        <v>0</v>
      </c>
      <c r="U207" s="25">
        <v>0</v>
      </c>
      <c r="V207" s="35">
        <v>0</v>
      </c>
      <c r="W207" s="35"/>
      <c r="X207" s="35">
        <v>0</v>
      </c>
      <c r="Y207" s="32"/>
    </row>
    <row r="208" spans="1:25" s="98" customFormat="1" ht="12.75" hidden="1" customHeight="1" x14ac:dyDescent="0.15">
      <c r="A208" s="67">
        <v>2762</v>
      </c>
      <c r="B208" s="68">
        <v>7</v>
      </c>
      <c r="C208" s="68">
        <v>6</v>
      </c>
      <c r="D208" s="68">
        <v>2</v>
      </c>
      <c r="E208" s="180" t="s">
        <v>418</v>
      </c>
      <c r="F208" s="96"/>
      <c r="G208" s="97">
        <f>G210</f>
        <v>0</v>
      </c>
      <c r="H208" s="97"/>
      <c r="I208" s="97">
        <f>I210</f>
        <v>0</v>
      </c>
      <c r="J208" s="97">
        <f>L208</f>
        <v>0</v>
      </c>
      <c r="K208" s="97"/>
      <c r="L208" s="97">
        <f>0</f>
        <v>0</v>
      </c>
      <c r="M208" s="36">
        <f t="shared" si="49"/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5">
        <f t="shared" si="58"/>
        <v>0</v>
      </c>
      <c r="T208" s="25">
        <v>0</v>
      </c>
      <c r="U208" s="25">
        <v>0</v>
      </c>
      <c r="V208" s="25">
        <v>0</v>
      </c>
      <c r="W208" s="25"/>
      <c r="X208" s="25">
        <v>0</v>
      </c>
      <c r="Y208" s="179"/>
    </row>
    <row r="209" spans="1:25" ht="12.75" hidden="1" customHeight="1" x14ac:dyDescent="0.15">
      <c r="A209" s="52"/>
      <c r="B209" s="29"/>
      <c r="C209" s="29"/>
      <c r="D209" s="78"/>
      <c r="E209" s="79" t="s">
        <v>4</v>
      </c>
      <c r="F209" s="66"/>
      <c r="G209" s="78"/>
      <c r="H209" s="78"/>
      <c r="I209" s="78"/>
      <c r="J209" s="78"/>
      <c r="K209" s="78"/>
      <c r="L209" s="78"/>
      <c r="M209" s="80"/>
      <c r="N209" s="35"/>
      <c r="O209" s="35"/>
      <c r="P209" s="25"/>
      <c r="Q209" s="25"/>
      <c r="R209" s="25"/>
      <c r="S209" s="25">
        <f t="shared" si="58"/>
        <v>0</v>
      </c>
      <c r="T209" s="25">
        <v>0</v>
      </c>
      <c r="U209" s="25">
        <v>0</v>
      </c>
      <c r="V209" s="35">
        <v>0</v>
      </c>
      <c r="W209" s="35"/>
      <c r="X209" s="35">
        <v>0</v>
      </c>
      <c r="Y209" s="32"/>
    </row>
    <row r="210" spans="1:25" ht="12.75" hidden="1" customHeight="1" x14ac:dyDescent="0.15">
      <c r="A210" s="52"/>
      <c r="B210" s="29"/>
      <c r="C210" s="29"/>
      <c r="D210" s="78"/>
      <c r="E210" s="165" t="s">
        <v>449</v>
      </c>
      <c r="F210" s="153" t="s">
        <v>350</v>
      </c>
      <c r="G210" s="30">
        <f>H210+I210</f>
        <v>0</v>
      </c>
      <c r="H210" s="65"/>
      <c r="I210" s="30">
        <v>0</v>
      </c>
      <c r="J210" s="65">
        <v>0</v>
      </c>
      <c r="K210" s="65">
        <v>0</v>
      </c>
      <c r="L210" s="65">
        <v>0</v>
      </c>
      <c r="M210" s="80">
        <f t="shared" si="49"/>
        <v>0</v>
      </c>
      <c r="N210" s="35">
        <v>0</v>
      </c>
      <c r="O210" s="35">
        <v>0</v>
      </c>
      <c r="P210" s="25">
        <v>0</v>
      </c>
      <c r="Q210" s="25">
        <v>0</v>
      </c>
      <c r="R210" s="25">
        <v>0</v>
      </c>
      <c r="S210" s="25">
        <f t="shared" si="58"/>
        <v>0</v>
      </c>
      <c r="T210" s="25">
        <v>0</v>
      </c>
      <c r="U210" s="25">
        <v>0</v>
      </c>
      <c r="V210" s="35">
        <v>0</v>
      </c>
      <c r="W210" s="35"/>
      <c r="X210" s="35">
        <v>0</v>
      </c>
      <c r="Y210" s="32"/>
    </row>
    <row r="211" spans="1:25" s="74" customFormat="1" ht="17.25" customHeight="1" x14ac:dyDescent="0.15">
      <c r="A211" s="20" t="s">
        <v>241</v>
      </c>
      <c r="B211" s="24" t="s">
        <v>242</v>
      </c>
      <c r="C211" s="24" t="s">
        <v>174</v>
      </c>
      <c r="D211" s="36" t="s">
        <v>174</v>
      </c>
      <c r="E211" s="81" t="s">
        <v>243</v>
      </c>
      <c r="F211" s="86"/>
      <c r="G211" s="87">
        <f>H211+I211</f>
        <v>425191.13999999996</v>
      </c>
      <c r="H211" s="87">
        <f>H213+H230</f>
        <v>290870.30999999994</v>
      </c>
      <c r="I211" s="87">
        <f>I213+I230</f>
        <v>134320.83000000002</v>
      </c>
      <c r="J211" s="87">
        <f>K211</f>
        <v>296130.2</v>
      </c>
      <c r="K211" s="87">
        <f>K213+K230</f>
        <v>296130.2</v>
      </c>
      <c r="L211" s="87">
        <v>0</v>
      </c>
      <c r="M211" s="36">
        <f t="shared" si="49"/>
        <v>1155321.2</v>
      </c>
      <c r="N211" s="25">
        <f>N213+N230</f>
        <v>355785.3</v>
      </c>
      <c r="O211" s="25">
        <f>O213+O230</f>
        <v>799535.9</v>
      </c>
      <c r="P211" s="25">
        <f>M211-J211</f>
        <v>859191</v>
      </c>
      <c r="Q211" s="25">
        <f>N211-K211</f>
        <v>59655.099999999977</v>
      </c>
      <c r="R211" s="25">
        <f>O211-L211</f>
        <v>799535.9</v>
      </c>
      <c r="S211" s="25">
        <f>T211+U211</f>
        <v>917629.83</v>
      </c>
      <c r="T211" s="25">
        <f>T213+T230</f>
        <v>375251.99</v>
      </c>
      <c r="U211" s="25">
        <f>U213+U230</f>
        <v>542377.84</v>
      </c>
      <c r="V211" s="25">
        <f>W211+X211</f>
        <v>530127.00174999994</v>
      </c>
      <c r="W211" s="25">
        <f>W213+W230</f>
        <v>405127.00174999994</v>
      </c>
      <c r="X211" s="25">
        <f>X213+X230</f>
        <v>125000</v>
      </c>
      <c r="Y211" s="92"/>
    </row>
    <row r="212" spans="1:25" ht="12.75" customHeight="1" x14ac:dyDescent="0.15">
      <c r="A212" s="52"/>
      <c r="B212" s="29"/>
      <c r="C212" s="29"/>
      <c r="D212" s="78"/>
      <c r="E212" s="79" t="s">
        <v>4</v>
      </c>
      <c r="F212" s="66"/>
      <c r="G212" s="78"/>
      <c r="H212" s="78"/>
      <c r="I212" s="78"/>
      <c r="J212" s="78"/>
      <c r="K212" s="78"/>
      <c r="L212" s="78"/>
      <c r="M212" s="80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2"/>
    </row>
    <row r="213" spans="1:25" s="74" customFormat="1" ht="33.75" customHeight="1" x14ac:dyDescent="0.15">
      <c r="A213" s="20" t="s">
        <v>244</v>
      </c>
      <c r="B213" s="24" t="s">
        <v>242</v>
      </c>
      <c r="C213" s="24" t="s">
        <v>177</v>
      </c>
      <c r="D213" s="36" t="s">
        <v>174</v>
      </c>
      <c r="E213" s="81" t="s">
        <v>245</v>
      </c>
      <c r="F213" s="86"/>
      <c r="G213" s="87">
        <f>H213+I213</f>
        <v>41592.299999999996</v>
      </c>
      <c r="H213" s="87">
        <f>H215</f>
        <v>8394.1</v>
      </c>
      <c r="I213" s="87">
        <f>I217+I226</f>
        <v>33198.199999999997</v>
      </c>
      <c r="J213" s="87">
        <f>K213</f>
        <v>10000</v>
      </c>
      <c r="K213" s="87">
        <f>K215</f>
        <v>10000</v>
      </c>
      <c r="L213" s="87"/>
      <c r="M213" s="36">
        <f t="shared" si="49"/>
        <v>542350</v>
      </c>
      <c r="N213" s="25">
        <f>N215</f>
        <v>12350</v>
      </c>
      <c r="O213" s="25">
        <f>O215</f>
        <v>530000</v>
      </c>
      <c r="P213" s="25">
        <f>M213-J213</f>
        <v>532350</v>
      </c>
      <c r="Q213" s="25">
        <f>N213-K213</f>
        <v>2350</v>
      </c>
      <c r="R213" s="25"/>
      <c r="S213" s="25">
        <f>T213+U213</f>
        <v>251350</v>
      </c>
      <c r="T213" s="25">
        <f>T215</f>
        <v>11350</v>
      </c>
      <c r="U213" s="25">
        <f>U215</f>
        <v>240000</v>
      </c>
      <c r="V213" s="25">
        <f>V215</f>
        <v>11350</v>
      </c>
      <c r="W213" s="25">
        <f>W215</f>
        <v>11350</v>
      </c>
      <c r="X213" s="25">
        <f>X215</f>
        <v>0</v>
      </c>
      <c r="Y213" s="236" t="s">
        <v>514</v>
      </c>
    </row>
    <row r="214" spans="1:25" ht="12.75" customHeight="1" x14ac:dyDescent="0.15">
      <c r="A214" s="52"/>
      <c r="B214" s="29"/>
      <c r="C214" s="29"/>
      <c r="D214" s="78"/>
      <c r="E214" s="79" t="s">
        <v>179</v>
      </c>
      <c r="F214" s="66"/>
      <c r="G214" s="78"/>
      <c r="H214" s="78"/>
      <c r="I214" s="78"/>
      <c r="J214" s="78"/>
      <c r="K214" s="78"/>
      <c r="L214" s="78"/>
      <c r="M214" s="80"/>
      <c r="N214" s="35"/>
      <c r="O214" s="35"/>
      <c r="P214" s="25"/>
      <c r="Q214" s="25"/>
      <c r="R214" s="35"/>
      <c r="S214" s="35"/>
      <c r="T214" s="35"/>
      <c r="U214" s="35"/>
      <c r="V214" s="35"/>
      <c r="W214" s="35"/>
      <c r="X214" s="35"/>
      <c r="Y214" s="237"/>
    </row>
    <row r="215" spans="1:25" s="98" customFormat="1" ht="12.75" customHeight="1" x14ac:dyDescent="0.15">
      <c r="A215" s="93" t="s">
        <v>246</v>
      </c>
      <c r="B215" s="94" t="s">
        <v>242</v>
      </c>
      <c r="C215" s="94" t="s">
        <v>177</v>
      </c>
      <c r="D215" s="94" t="s">
        <v>177</v>
      </c>
      <c r="E215" s="95" t="s">
        <v>245</v>
      </c>
      <c r="F215" s="96"/>
      <c r="G215" s="97">
        <f>H215+I215</f>
        <v>41592.299999999996</v>
      </c>
      <c r="H215" s="97">
        <f>H217</f>
        <v>8394.1</v>
      </c>
      <c r="I215" s="97">
        <f>I217+I226</f>
        <v>33198.199999999997</v>
      </c>
      <c r="J215" s="97">
        <f>K215</f>
        <v>10000</v>
      </c>
      <c r="K215" s="97">
        <f>K217</f>
        <v>10000</v>
      </c>
      <c r="L215" s="97"/>
      <c r="M215" s="36">
        <f t="shared" si="49"/>
        <v>542350</v>
      </c>
      <c r="N215" s="25">
        <f>N217</f>
        <v>12350</v>
      </c>
      <c r="O215" s="25">
        <f>O217+O226</f>
        <v>530000</v>
      </c>
      <c r="P215" s="25">
        <f t="shared" ref="P215:P223" si="59">M215-J215</f>
        <v>532350</v>
      </c>
      <c r="Q215" s="25">
        <f t="shared" ref="Q215:Q223" si="60">N215-K215</f>
        <v>2350</v>
      </c>
      <c r="R215" s="25"/>
      <c r="S215" s="25">
        <f>T215+U215</f>
        <v>251350</v>
      </c>
      <c r="T215" s="25">
        <f>T217</f>
        <v>11350</v>
      </c>
      <c r="U215" s="25">
        <f>U224+U226</f>
        <v>240000</v>
      </c>
      <c r="V215" s="25">
        <f>W215+X215</f>
        <v>11350</v>
      </c>
      <c r="W215" s="25">
        <f>W217</f>
        <v>11350</v>
      </c>
      <c r="X215" s="25">
        <f>X226</f>
        <v>0</v>
      </c>
      <c r="Y215" s="238"/>
    </row>
    <row r="216" spans="1:25" ht="12.75" customHeight="1" x14ac:dyDescent="0.15">
      <c r="A216" s="52"/>
      <c r="B216" s="29"/>
      <c r="C216" s="29"/>
      <c r="D216" s="78"/>
      <c r="E216" s="79" t="s">
        <v>4</v>
      </c>
      <c r="F216" s="66"/>
      <c r="G216" s="78"/>
      <c r="H216" s="78"/>
      <c r="I216" s="78"/>
      <c r="J216" s="78"/>
      <c r="K216" s="78"/>
      <c r="L216" s="78"/>
      <c r="M216" s="80"/>
      <c r="N216" s="35"/>
      <c r="O216" s="35"/>
      <c r="P216" s="25"/>
      <c r="Q216" s="25"/>
      <c r="R216" s="35"/>
      <c r="S216" s="35"/>
      <c r="T216" s="35"/>
      <c r="U216" s="35"/>
      <c r="V216" s="35"/>
      <c r="W216" s="35"/>
      <c r="X216" s="35"/>
      <c r="Y216" s="32"/>
    </row>
    <row r="217" spans="1:25" s="74" customFormat="1" ht="17.25" customHeight="1" x14ac:dyDescent="0.15">
      <c r="A217" s="20"/>
      <c r="B217" s="24"/>
      <c r="C217" s="24"/>
      <c r="D217" s="36"/>
      <c r="E217" s="81" t="s">
        <v>387</v>
      </c>
      <c r="F217" s="86"/>
      <c r="G217" s="87">
        <f t="shared" ref="G217:G230" si="61">H217+I217</f>
        <v>11001.73</v>
      </c>
      <c r="H217" s="87">
        <f>H218+H219+H220+H221+H222+H223</f>
        <v>8394.1</v>
      </c>
      <c r="I217" s="87">
        <f>I224+I225</f>
        <v>2607.63</v>
      </c>
      <c r="J217" s="87">
        <f t="shared" ref="J217:J223" si="62">K217</f>
        <v>10000</v>
      </c>
      <c r="K217" s="87">
        <f>K220+K221+K222+K223</f>
        <v>10000</v>
      </c>
      <c r="L217" s="87"/>
      <c r="M217" s="36">
        <f t="shared" si="49"/>
        <v>32350</v>
      </c>
      <c r="N217" s="25">
        <f>N218+N219+N220+N221+N222+N223</f>
        <v>12350</v>
      </c>
      <c r="O217" s="25">
        <f>O224</f>
        <v>20000</v>
      </c>
      <c r="P217" s="25">
        <f t="shared" si="59"/>
        <v>22350</v>
      </c>
      <c r="Q217" s="25">
        <f t="shared" si="60"/>
        <v>2350</v>
      </c>
      <c r="R217" s="25"/>
      <c r="S217" s="25">
        <f t="shared" ref="S217:S223" si="63">T217</f>
        <v>11350</v>
      </c>
      <c r="T217" s="25">
        <f>T218+T219+T220+T221+T222+T223</f>
        <v>11350</v>
      </c>
      <c r="U217" s="25"/>
      <c r="V217" s="25">
        <f>W217</f>
        <v>11350</v>
      </c>
      <c r="W217" s="25">
        <f>W218+W219+W220+W221+W222+W223</f>
        <v>11350</v>
      </c>
      <c r="X217" s="25"/>
      <c r="Y217" s="92"/>
    </row>
    <row r="218" spans="1:25" ht="12.75" customHeight="1" x14ac:dyDescent="0.15">
      <c r="A218" s="52"/>
      <c r="B218" s="29"/>
      <c r="C218" s="29"/>
      <c r="D218" s="78"/>
      <c r="E218" s="91" t="s">
        <v>437</v>
      </c>
      <c r="F218" s="89" t="s">
        <v>309</v>
      </c>
      <c r="G218" s="30">
        <f t="shared" si="61"/>
        <v>0</v>
      </c>
      <c r="H218" s="30">
        <v>0</v>
      </c>
      <c r="I218" s="65"/>
      <c r="J218" s="30">
        <f t="shared" si="62"/>
        <v>0</v>
      </c>
      <c r="K218" s="65">
        <v>0</v>
      </c>
      <c r="L218" s="65"/>
      <c r="M218" s="80">
        <f t="shared" si="49"/>
        <v>100</v>
      </c>
      <c r="N218" s="35">
        <v>100</v>
      </c>
      <c r="O218" s="35"/>
      <c r="P218" s="25">
        <f t="shared" si="59"/>
        <v>100</v>
      </c>
      <c r="Q218" s="25">
        <f t="shared" si="60"/>
        <v>100</v>
      </c>
      <c r="R218" s="35"/>
      <c r="S218" s="35">
        <f t="shared" si="63"/>
        <v>0</v>
      </c>
      <c r="T218" s="35">
        <v>0</v>
      </c>
      <c r="U218" s="35"/>
      <c r="V218" s="25">
        <f t="shared" ref="V218:V223" si="64">W218</f>
        <v>0</v>
      </c>
      <c r="W218" s="35">
        <v>0</v>
      </c>
      <c r="X218" s="35"/>
      <c r="Y218" s="32"/>
    </row>
    <row r="219" spans="1:25" ht="12.75" customHeight="1" x14ac:dyDescent="0.15">
      <c r="A219" s="52"/>
      <c r="B219" s="29"/>
      <c r="C219" s="29"/>
      <c r="D219" s="78"/>
      <c r="E219" s="108" t="s">
        <v>459</v>
      </c>
      <c r="F219" s="107" t="s">
        <v>313</v>
      </c>
      <c r="G219" s="30">
        <f t="shared" si="61"/>
        <v>0</v>
      </c>
      <c r="H219" s="30">
        <v>0</v>
      </c>
      <c r="I219" s="65"/>
      <c r="J219" s="30">
        <f t="shared" si="62"/>
        <v>0</v>
      </c>
      <c r="K219" s="65">
        <v>0</v>
      </c>
      <c r="L219" s="65"/>
      <c r="M219" s="80">
        <f t="shared" si="49"/>
        <v>0</v>
      </c>
      <c r="N219" s="35">
        <v>0</v>
      </c>
      <c r="O219" s="35"/>
      <c r="P219" s="25"/>
      <c r="Q219" s="25"/>
      <c r="R219" s="35"/>
      <c r="S219" s="35">
        <f t="shared" si="63"/>
        <v>0</v>
      </c>
      <c r="T219" s="35">
        <v>0</v>
      </c>
      <c r="U219" s="35"/>
      <c r="V219" s="25">
        <f t="shared" si="64"/>
        <v>0</v>
      </c>
      <c r="W219" s="35">
        <v>0</v>
      </c>
      <c r="X219" s="35"/>
      <c r="Y219" s="32"/>
    </row>
    <row r="220" spans="1:25" ht="12.75" customHeight="1" x14ac:dyDescent="0.15">
      <c r="A220" s="52"/>
      <c r="B220" s="29"/>
      <c r="C220" s="29"/>
      <c r="D220" s="78"/>
      <c r="E220" s="79" t="s">
        <v>314</v>
      </c>
      <c r="F220" s="66" t="s">
        <v>315</v>
      </c>
      <c r="G220" s="30">
        <v>0</v>
      </c>
      <c r="H220" s="30">
        <v>46.3</v>
      </c>
      <c r="I220" s="65"/>
      <c r="J220" s="30">
        <f t="shared" si="62"/>
        <v>1700</v>
      </c>
      <c r="K220" s="30">
        <v>1700</v>
      </c>
      <c r="L220" s="65"/>
      <c r="M220" s="80">
        <f t="shared" si="49"/>
        <v>2100</v>
      </c>
      <c r="N220" s="35">
        <v>2100</v>
      </c>
      <c r="O220" s="35"/>
      <c r="P220" s="25">
        <f t="shared" si="59"/>
        <v>400</v>
      </c>
      <c r="Q220" s="25">
        <f t="shared" si="60"/>
        <v>400</v>
      </c>
      <c r="R220" s="35"/>
      <c r="S220" s="35">
        <f t="shared" si="63"/>
        <v>1500</v>
      </c>
      <c r="T220" s="35">
        <v>1500</v>
      </c>
      <c r="U220" s="35"/>
      <c r="V220" s="25">
        <f t="shared" si="64"/>
        <v>1500</v>
      </c>
      <c r="W220" s="35">
        <v>1500</v>
      </c>
      <c r="X220" s="35"/>
      <c r="Y220" s="32"/>
    </row>
    <row r="221" spans="1:25" ht="12.75" customHeight="1" x14ac:dyDescent="0.15">
      <c r="A221" s="52"/>
      <c r="B221" s="29"/>
      <c r="C221" s="29"/>
      <c r="D221" s="78"/>
      <c r="E221" s="108" t="s">
        <v>460</v>
      </c>
      <c r="F221" s="107" t="s">
        <v>326</v>
      </c>
      <c r="G221" s="30">
        <f t="shared" si="61"/>
        <v>121.7</v>
      </c>
      <c r="H221" s="65">
        <v>121.7</v>
      </c>
      <c r="I221" s="65"/>
      <c r="J221" s="30">
        <f t="shared" si="62"/>
        <v>300</v>
      </c>
      <c r="K221" s="30">
        <v>300</v>
      </c>
      <c r="L221" s="65"/>
      <c r="M221" s="80">
        <f t="shared" si="49"/>
        <v>350</v>
      </c>
      <c r="N221" s="35">
        <v>350</v>
      </c>
      <c r="O221" s="35"/>
      <c r="P221" s="25">
        <f t="shared" si="59"/>
        <v>50</v>
      </c>
      <c r="Q221" s="25">
        <f t="shared" si="60"/>
        <v>50</v>
      </c>
      <c r="R221" s="35"/>
      <c r="S221" s="35">
        <f t="shared" si="63"/>
        <v>350</v>
      </c>
      <c r="T221" s="35">
        <v>350</v>
      </c>
      <c r="U221" s="35"/>
      <c r="V221" s="25">
        <f t="shared" si="64"/>
        <v>350</v>
      </c>
      <c r="W221" s="35">
        <v>350</v>
      </c>
      <c r="X221" s="35"/>
      <c r="Y221" s="32"/>
    </row>
    <row r="222" spans="1:25" ht="12.75" customHeight="1" x14ac:dyDescent="0.15">
      <c r="A222" s="52"/>
      <c r="B222" s="29"/>
      <c r="C222" s="29"/>
      <c r="D222" s="78"/>
      <c r="E222" s="108" t="s">
        <v>461</v>
      </c>
      <c r="F222" s="107" t="s">
        <v>328</v>
      </c>
      <c r="G222" s="30">
        <f t="shared" si="61"/>
        <v>2262.1</v>
      </c>
      <c r="H222" s="65">
        <v>2262.1</v>
      </c>
      <c r="I222" s="65"/>
      <c r="J222" s="30">
        <f t="shared" si="62"/>
        <v>4000</v>
      </c>
      <c r="K222" s="30">
        <v>4000</v>
      </c>
      <c r="L222" s="65"/>
      <c r="M222" s="80">
        <f t="shared" si="49"/>
        <v>4300</v>
      </c>
      <c r="N222" s="35">
        <v>4300</v>
      </c>
      <c r="O222" s="35"/>
      <c r="P222" s="25">
        <f t="shared" si="59"/>
        <v>300</v>
      </c>
      <c r="Q222" s="25">
        <f t="shared" si="60"/>
        <v>300</v>
      </c>
      <c r="R222" s="35"/>
      <c r="S222" s="35">
        <f t="shared" si="63"/>
        <v>4000</v>
      </c>
      <c r="T222" s="35">
        <v>4000</v>
      </c>
      <c r="U222" s="35"/>
      <c r="V222" s="25">
        <f t="shared" si="64"/>
        <v>4000</v>
      </c>
      <c r="W222" s="35">
        <v>4000</v>
      </c>
      <c r="X222" s="35"/>
      <c r="Y222" s="32"/>
    </row>
    <row r="223" spans="1:25" ht="21.75" customHeight="1" x14ac:dyDescent="0.15">
      <c r="A223" s="52"/>
      <c r="B223" s="29"/>
      <c r="C223" s="29"/>
      <c r="D223" s="78"/>
      <c r="E223" s="108" t="s">
        <v>421</v>
      </c>
      <c r="F223" s="107" t="s">
        <v>422</v>
      </c>
      <c r="G223" s="11">
        <f t="shared" si="61"/>
        <v>5964</v>
      </c>
      <c r="H223" s="11">
        <v>5964</v>
      </c>
      <c r="I223" s="65"/>
      <c r="J223" s="30">
        <f t="shared" si="62"/>
        <v>4000</v>
      </c>
      <c r="K223" s="11">
        <v>4000</v>
      </c>
      <c r="L223" s="65"/>
      <c r="M223" s="80">
        <f t="shared" si="49"/>
        <v>5500</v>
      </c>
      <c r="N223" s="35">
        <v>5500</v>
      </c>
      <c r="O223" s="35"/>
      <c r="P223" s="25">
        <f t="shared" si="59"/>
        <v>1500</v>
      </c>
      <c r="Q223" s="25">
        <f t="shared" si="60"/>
        <v>1500</v>
      </c>
      <c r="R223" s="35"/>
      <c r="S223" s="35">
        <f t="shared" si="63"/>
        <v>5500</v>
      </c>
      <c r="T223" s="35">
        <v>5500</v>
      </c>
      <c r="U223" s="35"/>
      <c r="V223" s="25">
        <f t="shared" si="64"/>
        <v>5500</v>
      </c>
      <c r="W223" s="35">
        <v>5500</v>
      </c>
      <c r="X223" s="35"/>
      <c r="Y223" s="32"/>
    </row>
    <row r="224" spans="1:25" ht="15" customHeight="1" x14ac:dyDescent="0.15">
      <c r="A224" s="52"/>
      <c r="B224" s="29"/>
      <c r="C224" s="29"/>
      <c r="D224" s="78"/>
      <c r="E224" s="88" t="s">
        <v>341</v>
      </c>
      <c r="F224" s="89" t="s">
        <v>340</v>
      </c>
      <c r="G224" s="11">
        <f>I224</f>
        <v>1257.6300000000001</v>
      </c>
      <c r="H224" s="11"/>
      <c r="I224" s="65">
        <v>1257.6300000000001</v>
      </c>
      <c r="J224" s="30"/>
      <c r="K224" s="11"/>
      <c r="L224" s="65"/>
      <c r="M224" s="80">
        <f>O224</f>
        <v>20000</v>
      </c>
      <c r="N224" s="35"/>
      <c r="O224" s="35">
        <v>20000</v>
      </c>
      <c r="P224" s="25"/>
      <c r="Q224" s="25"/>
      <c r="R224" s="35"/>
      <c r="S224" s="35">
        <f>U224</f>
        <v>200000</v>
      </c>
      <c r="T224" s="35"/>
      <c r="U224" s="35">
        <v>200000</v>
      </c>
      <c r="V224" s="25"/>
      <c r="W224" s="35"/>
      <c r="X224" s="35"/>
      <c r="Y224" s="32"/>
    </row>
    <row r="225" spans="1:25" ht="12.75" customHeight="1" x14ac:dyDescent="0.15">
      <c r="A225" s="52"/>
      <c r="B225" s="29"/>
      <c r="C225" s="29"/>
      <c r="D225" s="78"/>
      <c r="E225" s="165" t="s">
        <v>449</v>
      </c>
      <c r="F225" s="153" t="s">
        <v>350</v>
      </c>
      <c r="G225" s="30">
        <f t="shared" si="61"/>
        <v>1350</v>
      </c>
      <c r="H225" s="65"/>
      <c r="I225" s="30">
        <v>1350</v>
      </c>
      <c r="J225" s="30">
        <f>L225</f>
        <v>0</v>
      </c>
      <c r="K225" s="30"/>
      <c r="L225" s="30">
        <v>0</v>
      </c>
      <c r="M225" s="80">
        <f t="shared" si="49"/>
        <v>0</v>
      </c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2"/>
    </row>
    <row r="226" spans="1:25" s="189" customFormat="1" ht="35.25" customHeight="1" x14ac:dyDescent="0.15">
      <c r="A226" s="181"/>
      <c r="B226" s="182"/>
      <c r="C226" s="182"/>
      <c r="D226" s="183"/>
      <c r="E226" s="184" t="s">
        <v>480</v>
      </c>
      <c r="F226" s="185"/>
      <c r="G226" s="186">
        <f>I226</f>
        <v>30590.57</v>
      </c>
      <c r="H226" s="187"/>
      <c r="I226" s="186">
        <f>I227+I228</f>
        <v>30590.57</v>
      </c>
      <c r="J226" s="157"/>
      <c r="K226" s="157"/>
      <c r="L226" s="157"/>
      <c r="M226" s="87">
        <f>O226</f>
        <v>510000</v>
      </c>
      <c r="N226" s="159"/>
      <c r="O226" s="159">
        <f>O227+O228+O229</f>
        <v>510000</v>
      </c>
      <c r="P226" s="159"/>
      <c r="Q226" s="159"/>
      <c r="R226" s="159"/>
      <c r="S226" s="159">
        <f>U226</f>
        <v>40000</v>
      </c>
      <c r="T226" s="159"/>
      <c r="U226" s="159">
        <f>U227+U228</f>
        <v>40000</v>
      </c>
      <c r="V226" s="159">
        <f>X226</f>
        <v>0</v>
      </c>
      <c r="W226" s="159"/>
      <c r="X226" s="159">
        <f>X227+X228</f>
        <v>0</v>
      </c>
      <c r="Y226" s="188"/>
    </row>
    <row r="227" spans="1:25" ht="12.75" customHeight="1" x14ac:dyDescent="0.15">
      <c r="A227" s="52"/>
      <c r="B227" s="29"/>
      <c r="C227" s="29"/>
      <c r="D227" s="78"/>
      <c r="E227" s="79" t="s">
        <v>341</v>
      </c>
      <c r="F227" s="66" t="s">
        <v>340</v>
      </c>
      <c r="G227" s="30">
        <f>I227</f>
        <v>10849.17</v>
      </c>
      <c r="H227" s="65"/>
      <c r="I227" s="30">
        <v>10849.17</v>
      </c>
      <c r="J227" s="30"/>
      <c r="K227" s="30"/>
      <c r="L227" s="30"/>
      <c r="M227" s="80">
        <f>O227</f>
        <v>385000</v>
      </c>
      <c r="N227" s="35"/>
      <c r="O227" s="35">
        <v>385000</v>
      </c>
      <c r="P227" s="35"/>
      <c r="Q227" s="35"/>
      <c r="R227" s="35"/>
      <c r="S227" s="35">
        <f>U227</f>
        <v>15000</v>
      </c>
      <c r="T227" s="35"/>
      <c r="U227" s="35">
        <v>15000</v>
      </c>
      <c r="V227" s="35">
        <f>X227</f>
        <v>0</v>
      </c>
      <c r="W227" s="35"/>
      <c r="X227" s="35">
        <v>0</v>
      </c>
      <c r="Y227" s="32"/>
    </row>
    <row r="228" spans="1:25" ht="12.75" customHeight="1" x14ac:dyDescent="0.15">
      <c r="A228" s="52"/>
      <c r="B228" s="29"/>
      <c r="C228" s="29"/>
      <c r="D228" s="78"/>
      <c r="E228" s="108" t="s">
        <v>455</v>
      </c>
      <c r="F228" s="107" t="s">
        <v>342</v>
      </c>
      <c r="G228" s="30">
        <f>I228</f>
        <v>19741.400000000001</v>
      </c>
      <c r="H228" s="65"/>
      <c r="I228" s="30">
        <v>19741.400000000001</v>
      </c>
      <c r="J228" s="30"/>
      <c r="K228" s="30"/>
      <c r="L228" s="30"/>
      <c r="M228" s="80">
        <f>O228</f>
        <v>120000</v>
      </c>
      <c r="N228" s="35"/>
      <c r="O228" s="35">
        <v>120000</v>
      </c>
      <c r="P228" s="35"/>
      <c r="Q228" s="35"/>
      <c r="R228" s="35"/>
      <c r="S228" s="35">
        <f>U228</f>
        <v>25000</v>
      </c>
      <c r="T228" s="35"/>
      <c r="U228" s="35">
        <v>25000</v>
      </c>
      <c r="V228" s="35">
        <f>X228</f>
        <v>0</v>
      </c>
      <c r="W228" s="35"/>
      <c r="X228" s="35">
        <v>0</v>
      </c>
      <c r="Y228" s="32"/>
    </row>
    <row r="229" spans="1:25" ht="12.75" customHeight="1" x14ac:dyDescent="0.15">
      <c r="A229" s="52"/>
      <c r="B229" s="29"/>
      <c r="C229" s="29"/>
      <c r="D229" s="78"/>
      <c r="E229" s="79" t="s">
        <v>348</v>
      </c>
      <c r="F229" s="66" t="s">
        <v>349</v>
      </c>
      <c r="G229" s="30"/>
      <c r="H229" s="65"/>
      <c r="I229" s="30"/>
      <c r="J229" s="30"/>
      <c r="K229" s="30"/>
      <c r="L229" s="30"/>
      <c r="M229" s="80">
        <f>O229</f>
        <v>5000</v>
      </c>
      <c r="N229" s="35"/>
      <c r="O229" s="35">
        <v>5000</v>
      </c>
      <c r="P229" s="35"/>
      <c r="Q229" s="35"/>
      <c r="R229" s="35"/>
      <c r="S229" s="35"/>
      <c r="T229" s="35"/>
      <c r="U229" s="35"/>
      <c r="V229" s="35"/>
      <c r="W229" s="35"/>
      <c r="X229" s="35"/>
      <c r="Y229" s="32"/>
    </row>
    <row r="230" spans="1:25" s="74" customFormat="1" ht="10.5" customHeight="1" x14ac:dyDescent="0.15">
      <c r="A230" s="20" t="s">
        <v>247</v>
      </c>
      <c r="B230" s="24" t="s">
        <v>242</v>
      </c>
      <c r="C230" s="24" t="s">
        <v>195</v>
      </c>
      <c r="D230" s="36" t="s">
        <v>174</v>
      </c>
      <c r="E230" s="81" t="s">
        <v>248</v>
      </c>
      <c r="F230" s="86"/>
      <c r="G230" s="87">
        <f t="shared" si="61"/>
        <v>383598.83999999997</v>
      </c>
      <c r="H230" s="87">
        <f>H232+H240+H250+H258</f>
        <v>282476.20999999996</v>
      </c>
      <c r="I230" s="87">
        <f>I232+I240+I250+I258</f>
        <v>101122.63</v>
      </c>
      <c r="J230" s="87">
        <f>K230</f>
        <v>286130.2</v>
      </c>
      <c r="K230" s="87">
        <f>K232++K240+K250+K258</f>
        <v>286130.2</v>
      </c>
      <c r="L230" s="87">
        <v>0</v>
      </c>
      <c r="M230" s="36">
        <f t="shared" si="49"/>
        <v>612971.19999999995</v>
      </c>
      <c r="N230" s="25">
        <f>N232+N240+N250+N258</f>
        <v>343435.3</v>
      </c>
      <c r="O230" s="25">
        <f>O232+O240+O250+O258</f>
        <v>269535.90000000002</v>
      </c>
      <c r="P230" s="25">
        <f>M230-J230</f>
        <v>326840.99999999994</v>
      </c>
      <c r="Q230" s="25">
        <f>N230-K230</f>
        <v>57305.099999999977</v>
      </c>
      <c r="R230" s="25">
        <f>O230-L230</f>
        <v>269535.90000000002</v>
      </c>
      <c r="S230" s="25">
        <f>T230+U230</f>
        <v>666279.82999999996</v>
      </c>
      <c r="T230" s="190">
        <f>T232+T240+T250+T258</f>
        <v>363901.99</v>
      </c>
      <c r="U230" s="25">
        <f>U232+U258</f>
        <v>302377.83999999997</v>
      </c>
      <c r="V230" s="25"/>
      <c r="W230" s="25">
        <f>W232+W240+W250+W258</f>
        <v>393777.00174999994</v>
      </c>
      <c r="X230" s="25">
        <f>X232+X250+X258</f>
        <v>125000</v>
      </c>
      <c r="Y230" s="236" t="s">
        <v>515</v>
      </c>
    </row>
    <row r="231" spans="1:25" ht="16.5" customHeight="1" x14ac:dyDescent="0.15">
      <c r="A231" s="52"/>
      <c r="B231" s="29"/>
      <c r="C231" s="29"/>
      <c r="D231" s="78"/>
      <c r="E231" s="79" t="s">
        <v>179</v>
      </c>
      <c r="F231" s="66"/>
      <c r="G231" s="78"/>
      <c r="H231" s="78"/>
      <c r="I231" s="78"/>
      <c r="J231" s="78"/>
      <c r="K231" s="78"/>
      <c r="L231" s="78"/>
      <c r="M231" s="80"/>
      <c r="N231" s="35"/>
      <c r="O231" s="35"/>
      <c r="P231" s="25"/>
      <c r="Q231" s="25"/>
      <c r="R231" s="25"/>
      <c r="S231" s="35"/>
      <c r="T231" s="105"/>
      <c r="U231" s="35"/>
      <c r="V231" s="35"/>
      <c r="W231" s="35"/>
      <c r="X231" s="35"/>
      <c r="Y231" s="237"/>
    </row>
    <row r="232" spans="1:25" s="98" customFormat="1" ht="16.5" customHeight="1" x14ac:dyDescent="0.15">
      <c r="A232" s="93" t="s">
        <v>249</v>
      </c>
      <c r="B232" s="94" t="s">
        <v>242</v>
      </c>
      <c r="C232" s="94" t="s">
        <v>195</v>
      </c>
      <c r="D232" s="94" t="s">
        <v>177</v>
      </c>
      <c r="E232" s="81" t="s">
        <v>250</v>
      </c>
      <c r="F232" s="185"/>
      <c r="G232" s="183">
        <f>H232+I232</f>
        <v>94754.65</v>
      </c>
      <c r="H232" s="183">
        <f>H234</f>
        <v>68050.28</v>
      </c>
      <c r="I232" s="183">
        <f>I234</f>
        <v>26704.37</v>
      </c>
      <c r="J232" s="97">
        <f>K232</f>
        <v>75474.8</v>
      </c>
      <c r="K232" s="97">
        <f>K234</f>
        <v>75474.8</v>
      </c>
      <c r="L232" s="97"/>
      <c r="M232" s="36">
        <f t="shared" si="49"/>
        <v>254569.4</v>
      </c>
      <c r="N232" s="25">
        <f>N234</f>
        <v>86423.5</v>
      </c>
      <c r="O232" s="25">
        <f>O234</f>
        <v>168145.9</v>
      </c>
      <c r="P232" s="25">
        <f t="shared" ref="P232:P238" si="65">M232-J232</f>
        <v>179094.59999999998</v>
      </c>
      <c r="Q232" s="25">
        <f t="shared" ref="Q232:Q238" si="66">N232-K232</f>
        <v>10948.699999999997</v>
      </c>
      <c r="R232" s="25">
        <f t="shared" ref="R232:R238" si="67">O232-L232</f>
        <v>168145.9</v>
      </c>
      <c r="S232" s="25">
        <f t="shared" ref="S232:X232" si="68">S234</f>
        <v>264214.13500000001</v>
      </c>
      <c r="T232" s="190">
        <f>T234</f>
        <v>94214.134999999995</v>
      </c>
      <c r="U232" s="25">
        <f t="shared" si="68"/>
        <v>170000</v>
      </c>
      <c r="V232" s="25">
        <f t="shared" si="68"/>
        <v>165024.70000000001</v>
      </c>
      <c r="W232" s="25">
        <f t="shared" si="68"/>
        <v>100024.7</v>
      </c>
      <c r="X232" s="25">
        <f t="shared" si="68"/>
        <v>65000</v>
      </c>
      <c r="Y232" s="237"/>
    </row>
    <row r="233" spans="1:25" ht="14.25" customHeight="1" x14ac:dyDescent="0.15">
      <c r="A233" s="52"/>
      <c r="B233" s="29"/>
      <c r="C233" s="29"/>
      <c r="D233" s="78"/>
      <c r="E233" s="88" t="s">
        <v>4</v>
      </c>
      <c r="F233" s="66"/>
      <c r="G233" s="78"/>
      <c r="H233" s="78"/>
      <c r="I233" s="78"/>
      <c r="J233" s="78"/>
      <c r="K233" s="78"/>
      <c r="L233" s="78"/>
      <c r="M233" s="80"/>
      <c r="N233" s="35"/>
      <c r="O233" s="35"/>
      <c r="P233" s="25"/>
      <c r="Q233" s="25"/>
      <c r="R233" s="25"/>
      <c r="S233" s="35"/>
      <c r="T233" s="35"/>
      <c r="U233" s="35"/>
      <c r="V233" s="35"/>
      <c r="W233" s="35"/>
      <c r="X233" s="35"/>
      <c r="Y233" s="237"/>
    </row>
    <row r="234" spans="1:25" s="74" customFormat="1" x14ac:dyDescent="0.15">
      <c r="A234" s="20"/>
      <c r="B234" s="24"/>
      <c r="C234" s="24"/>
      <c r="D234" s="36"/>
      <c r="E234" s="81" t="s">
        <v>388</v>
      </c>
      <c r="F234" s="86"/>
      <c r="G234" s="87">
        <f>H234+I234</f>
        <v>94754.65</v>
      </c>
      <c r="H234" s="87">
        <f>H235+H236+H237</f>
        <v>68050.28</v>
      </c>
      <c r="I234" s="87">
        <f>I238+I239</f>
        <v>26704.37</v>
      </c>
      <c r="J234" s="87">
        <f>K234</f>
        <v>75474.8</v>
      </c>
      <c r="K234" s="87">
        <f>K235+K236+K237</f>
        <v>75474.8</v>
      </c>
      <c r="L234" s="87"/>
      <c r="M234" s="36">
        <f t="shared" si="49"/>
        <v>254569.4</v>
      </c>
      <c r="N234" s="25">
        <f>N235+N236+N237</f>
        <v>86423.5</v>
      </c>
      <c r="O234" s="25">
        <f>O238</f>
        <v>168145.9</v>
      </c>
      <c r="P234" s="25">
        <f t="shared" si="65"/>
        <v>179094.59999999998</v>
      </c>
      <c r="Q234" s="25">
        <f t="shared" si="66"/>
        <v>10948.699999999997</v>
      </c>
      <c r="R234" s="25">
        <f t="shared" si="67"/>
        <v>168145.9</v>
      </c>
      <c r="S234" s="25">
        <f>T234+U234</f>
        <v>264214.13500000001</v>
      </c>
      <c r="T234" s="190">
        <f>T235+T236+T237+T238</f>
        <v>94214.134999999995</v>
      </c>
      <c r="U234" s="25">
        <f>U238</f>
        <v>170000</v>
      </c>
      <c r="V234" s="25">
        <f>W234+X234</f>
        <v>165024.70000000001</v>
      </c>
      <c r="W234" s="25">
        <f>W235+W236+W237</f>
        <v>100024.7</v>
      </c>
      <c r="X234" s="25">
        <f>X238</f>
        <v>65000</v>
      </c>
      <c r="Y234" s="237"/>
    </row>
    <row r="235" spans="1:25" ht="24" customHeight="1" x14ac:dyDescent="0.15">
      <c r="A235" s="52"/>
      <c r="B235" s="29"/>
      <c r="C235" s="29"/>
      <c r="D235" s="78"/>
      <c r="E235" s="88" t="s">
        <v>329</v>
      </c>
      <c r="F235" s="66" t="s">
        <v>330</v>
      </c>
      <c r="G235" s="12">
        <f>H235+I235</f>
        <v>65862.080000000002</v>
      </c>
      <c r="H235" s="12">
        <v>65862.080000000002</v>
      </c>
      <c r="I235" s="65"/>
      <c r="J235" s="11">
        <f>K235</f>
        <v>74474.8</v>
      </c>
      <c r="K235" s="11">
        <v>74474.8</v>
      </c>
      <c r="L235" s="65"/>
      <c r="M235" s="80">
        <f t="shared" si="49"/>
        <v>82423.5</v>
      </c>
      <c r="N235" s="35">
        <v>82423.5</v>
      </c>
      <c r="O235" s="35"/>
      <c r="P235" s="25">
        <f t="shared" si="65"/>
        <v>7948.6999999999971</v>
      </c>
      <c r="Q235" s="25">
        <f t="shared" si="66"/>
        <v>7948.6999999999971</v>
      </c>
      <c r="R235" s="25">
        <f t="shared" si="67"/>
        <v>0</v>
      </c>
      <c r="S235" s="35">
        <f>T235</f>
        <v>86214.134999999995</v>
      </c>
      <c r="T235" s="191">
        <v>86214.134999999995</v>
      </c>
      <c r="U235" s="35">
        <v>0</v>
      </c>
      <c r="V235" s="35">
        <f>W235</f>
        <v>90524.7</v>
      </c>
      <c r="W235" s="105">
        <v>90524.7</v>
      </c>
      <c r="X235" s="35"/>
      <c r="Y235" s="237"/>
    </row>
    <row r="236" spans="1:25" ht="24" customHeight="1" x14ac:dyDescent="0.15">
      <c r="A236" s="52"/>
      <c r="B236" s="29"/>
      <c r="C236" s="29"/>
      <c r="D236" s="78"/>
      <c r="E236" s="88" t="s">
        <v>448</v>
      </c>
      <c r="F236" s="89" t="s">
        <v>331</v>
      </c>
      <c r="G236" s="65">
        <f>H236</f>
        <v>196.2</v>
      </c>
      <c r="H236" s="65">
        <v>196.2</v>
      </c>
      <c r="I236" s="65"/>
      <c r="J236" s="11">
        <f>K236</f>
        <v>0</v>
      </c>
      <c r="K236" s="11">
        <v>0</v>
      </c>
      <c r="L236" s="65"/>
      <c r="M236" s="80">
        <f t="shared" si="49"/>
        <v>1000</v>
      </c>
      <c r="N236" s="35">
        <v>1000</v>
      </c>
      <c r="O236" s="35"/>
      <c r="P236" s="25">
        <f t="shared" si="65"/>
        <v>1000</v>
      </c>
      <c r="Q236" s="25">
        <f t="shared" si="66"/>
        <v>1000</v>
      </c>
      <c r="R236" s="25">
        <f t="shared" si="67"/>
        <v>0</v>
      </c>
      <c r="S236" s="35">
        <f>T236</f>
        <v>3000</v>
      </c>
      <c r="T236" s="80">
        <v>3000</v>
      </c>
      <c r="U236" s="35"/>
      <c r="V236" s="35">
        <f>W236</f>
        <v>2500</v>
      </c>
      <c r="W236" s="35">
        <v>2500</v>
      </c>
      <c r="X236" s="35"/>
      <c r="Y236" s="237"/>
    </row>
    <row r="237" spans="1:25" s="19" customFormat="1" ht="21.75" customHeight="1" x14ac:dyDescent="0.15">
      <c r="A237" s="27"/>
      <c r="B237" s="10"/>
      <c r="C237" s="10"/>
      <c r="D237" s="80"/>
      <c r="E237" s="108" t="s">
        <v>419</v>
      </c>
      <c r="F237" s="107" t="s">
        <v>420</v>
      </c>
      <c r="G237" s="12">
        <f>H237+I237</f>
        <v>1992</v>
      </c>
      <c r="H237" s="80">
        <v>1992</v>
      </c>
      <c r="I237" s="87"/>
      <c r="J237" s="11">
        <f>K237</f>
        <v>1000</v>
      </c>
      <c r="K237" s="80">
        <v>1000</v>
      </c>
      <c r="L237" s="87"/>
      <c r="M237" s="80">
        <f t="shared" si="49"/>
        <v>3000</v>
      </c>
      <c r="N237" s="35">
        <v>3000</v>
      </c>
      <c r="O237" s="35"/>
      <c r="P237" s="25">
        <f t="shared" si="65"/>
        <v>2000</v>
      </c>
      <c r="Q237" s="25">
        <f t="shared" si="66"/>
        <v>2000</v>
      </c>
      <c r="R237" s="25">
        <f t="shared" si="67"/>
        <v>0</v>
      </c>
      <c r="S237" s="35">
        <f>T237</f>
        <v>5000</v>
      </c>
      <c r="T237" s="80">
        <v>5000</v>
      </c>
      <c r="U237" s="35"/>
      <c r="V237" s="35">
        <f>W237</f>
        <v>7000</v>
      </c>
      <c r="W237" s="35">
        <v>7000</v>
      </c>
      <c r="X237" s="35"/>
      <c r="Y237" s="237"/>
    </row>
    <row r="238" spans="1:25" ht="12.75" customHeight="1" x14ac:dyDescent="0.15">
      <c r="A238" s="52"/>
      <c r="B238" s="29"/>
      <c r="C238" s="29"/>
      <c r="D238" s="78"/>
      <c r="E238" s="79" t="s">
        <v>343</v>
      </c>
      <c r="F238" s="66" t="s">
        <v>342</v>
      </c>
      <c r="G238" s="65">
        <f>H238+I238</f>
        <v>25437.87</v>
      </c>
      <c r="H238" s="65"/>
      <c r="I238" s="65">
        <v>25437.87</v>
      </c>
      <c r="J238" s="65">
        <f>K238</f>
        <v>0</v>
      </c>
      <c r="K238" s="65"/>
      <c r="L238" s="65">
        <v>0</v>
      </c>
      <c r="M238" s="80">
        <v>168145.9</v>
      </c>
      <c r="N238" s="35"/>
      <c r="O238" s="35">
        <v>168145.9</v>
      </c>
      <c r="P238" s="25">
        <f t="shared" si="65"/>
        <v>168145.9</v>
      </c>
      <c r="Q238" s="25">
        <f t="shared" si="66"/>
        <v>0</v>
      </c>
      <c r="R238" s="25">
        <f t="shared" si="67"/>
        <v>168145.9</v>
      </c>
      <c r="S238" s="35">
        <f>U238</f>
        <v>170000</v>
      </c>
      <c r="T238" s="80">
        <v>0</v>
      </c>
      <c r="U238" s="35">
        <v>170000</v>
      </c>
      <c r="V238" s="35">
        <f>X238</f>
        <v>65000</v>
      </c>
      <c r="W238" s="35"/>
      <c r="X238" s="35">
        <v>65000</v>
      </c>
      <c r="Y238" s="237"/>
    </row>
    <row r="239" spans="1:25" ht="12.75" customHeight="1" x14ac:dyDescent="0.15">
      <c r="A239" s="52"/>
      <c r="B239" s="29"/>
      <c r="C239" s="29"/>
      <c r="D239" s="78"/>
      <c r="E239" s="165" t="s">
        <v>449</v>
      </c>
      <c r="F239" s="153" t="s">
        <v>350</v>
      </c>
      <c r="G239" s="65">
        <f>I239</f>
        <v>1266.5</v>
      </c>
      <c r="H239" s="65"/>
      <c r="I239" s="65">
        <v>1266.5</v>
      </c>
      <c r="J239" s="65"/>
      <c r="K239" s="65"/>
      <c r="L239" s="65"/>
      <c r="M239" s="80"/>
      <c r="N239" s="35"/>
      <c r="O239" s="35"/>
      <c r="P239" s="25"/>
      <c r="Q239" s="25"/>
      <c r="R239" s="25"/>
      <c r="S239" s="35"/>
      <c r="T239" s="80"/>
      <c r="U239" s="35"/>
      <c r="V239" s="35"/>
      <c r="W239" s="35"/>
      <c r="X239" s="35"/>
      <c r="Y239" s="237"/>
    </row>
    <row r="240" spans="1:25" s="98" customFormat="1" ht="12.75" customHeight="1" x14ac:dyDescent="0.15">
      <c r="A240" s="93" t="s">
        <v>251</v>
      </c>
      <c r="B240" s="94" t="s">
        <v>242</v>
      </c>
      <c r="C240" s="94" t="s">
        <v>195</v>
      </c>
      <c r="D240" s="94" t="s">
        <v>195</v>
      </c>
      <c r="E240" s="95" t="s">
        <v>252</v>
      </c>
      <c r="F240" s="96"/>
      <c r="G240" s="97">
        <f>H240+I240</f>
        <v>15910.98</v>
      </c>
      <c r="H240" s="97">
        <f>H242</f>
        <v>9998.6</v>
      </c>
      <c r="I240" s="97">
        <f>I246</f>
        <v>5912.38</v>
      </c>
      <c r="J240" s="97">
        <f>J242</f>
        <v>12828.4</v>
      </c>
      <c r="K240" s="97">
        <f>K242</f>
        <v>12828.4</v>
      </c>
      <c r="L240" s="97"/>
      <c r="M240" s="36">
        <f t="shared" si="49"/>
        <v>87222.5</v>
      </c>
      <c r="N240" s="25">
        <f>N242</f>
        <v>16232.5</v>
      </c>
      <c r="O240" s="25">
        <f>O246</f>
        <v>70990</v>
      </c>
      <c r="P240" s="25">
        <f t="shared" ref="P240:P248" si="69">M240-J240</f>
        <v>74394.100000000006</v>
      </c>
      <c r="Q240" s="25">
        <f t="shared" ref="Q240:Q248" si="70">N240-K240</f>
        <v>3404.1000000000004</v>
      </c>
      <c r="R240" s="25">
        <f t="shared" ref="R240:R248" si="71">O240-L240</f>
        <v>70990</v>
      </c>
      <c r="S240" s="25">
        <f>T240+U240</f>
        <v>97101.334999999992</v>
      </c>
      <c r="T240" s="25">
        <f>T242</f>
        <v>16759.334999999999</v>
      </c>
      <c r="U240" s="25">
        <f>U246</f>
        <v>80342</v>
      </c>
      <c r="V240" s="25">
        <f>W240</f>
        <v>18622.301749999999</v>
      </c>
      <c r="W240" s="25">
        <f>W242</f>
        <v>18622.301749999999</v>
      </c>
      <c r="X240" s="25"/>
      <c r="Y240" s="237"/>
    </row>
    <row r="241" spans="1:25" ht="12.75" customHeight="1" x14ac:dyDescent="0.15">
      <c r="A241" s="52"/>
      <c r="B241" s="29"/>
      <c r="C241" s="29"/>
      <c r="D241" s="78"/>
      <c r="E241" s="79" t="s">
        <v>4</v>
      </c>
      <c r="F241" s="66"/>
      <c r="G241" s="78"/>
      <c r="H241" s="78"/>
      <c r="I241" s="78"/>
      <c r="J241" s="78"/>
      <c r="K241" s="78"/>
      <c r="L241" s="78"/>
      <c r="M241" s="80"/>
      <c r="N241" s="35"/>
      <c r="O241" s="35"/>
      <c r="P241" s="25"/>
      <c r="Q241" s="25"/>
      <c r="R241" s="25"/>
      <c r="S241" s="35"/>
      <c r="T241" s="35"/>
      <c r="U241" s="35"/>
      <c r="V241" s="35"/>
      <c r="W241" s="35"/>
      <c r="X241" s="35"/>
      <c r="Y241" s="237"/>
    </row>
    <row r="242" spans="1:25" s="74" customFormat="1" ht="25.5" customHeight="1" x14ac:dyDescent="0.15">
      <c r="A242" s="20"/>
      <c r="B242" s="24"/>
      <c r="C242" s="24"/>
      <c r="D242" s="36"/>
      <c r="E242" s="81" t="s">
        <v>389</v>
      </c>
      <c r="F242" s="86"/>
      <c r="G242" s="87">
        <f>H242</f>
        <v>9998.6</v>
      </c>
      <c r="H242" s="87">
        <f>H243+H244+H245</f>
        <v>9998.6</v>
      </c>
      <c r="I242" s="87"/>
      <c r="J242" s="87">
        <f>K242</f>
        <v>12828.4</v>
      </c>
      <c r="K242" s="87">
        <f>K243</f>
        <v>12828.4</v>
      </c>
      <c r="L242" s="87"/>
      <c r="M242" s="36">
        <f t="shared" ref="M242:M311" si="72">N242+O242</f>
        <v>16232.5</v>
      </c>
      <c r="N242" s="25">
        <f>N243+N244+N245</f>
        <v>16232.5</v>
      </c>
      <c r="O242" s="25">
        <v>0</v>
      </c>
      <c r="P242" s="25">
        <f t="shared" si="69"/>
        <v>3404.1000000000004</v>
      </c>
      <c r="Q242" s="25">
        <f t="shared" si="70"/>
        <v>3404.1000000000004</v>
      </c>
      <c r="R242" s="25">
        <f t="shared" si="71"/>
        <v>0</v>
      </c>
      <c r="S242" s="25">
        <f>T242</f>
        <v>16759.334999999999</v>
      </c>
      <c r="T242" s="25">
        <f>T243+T245</f>
        <v>16759.334999999999</v>
      </c>
      <c r="U242" s="25"/>
      <c r="V242" s="25">
        <f>W242</f>
        <v>18622.301749999999</v>
      </c>
      <c r="W242" s="25">
        <f>W243+W244+W245</f>
        <v>18622.301749999999</v>
      </c>
      <c r="X242" s="25"/>
      <c r="Y242" s="238"/>
    </row>
    <row r="243" spans="1:25" ht="23.25" customHeight="1" x14ac:dyDescent="0.15">
      <c r="A243" s="52"/>
      <c r="B243" s="29"/>
      <c r="C243" s="29"/>
      <c r="D243" s="78"/>
      <c r="E243" s="79" t="s">
        <v>329</v>
      </c>
      <c r="F243" s="66" t="s">
        <v>330</v>
      </c>
      <c r="G243" s="11">
        <f>H243+I243</f>
        <v>8827</v>
      </c>
      <c r="H243" s="11">
        <v>8827</v>
      </c>
      <c r="I243" s="65"/>
      <c r="J243" s="12">
        <f>K243</f>
        <v>12828.4</v>
      </c>
      <c r="K243" s="12">
        <v>12828.4</v>
      </c>
      <c r="L243" s="65"/>
      <c r="M243" s="80">
        <f t="shared" si="72"/>
        <v>14532.5</v>
      </c>
      <c r="N243" s="35">
        <v>14532.5</v>
      </c>
      <c r="O243" s="25">
        <v>0</v>
      </c>
      <c r="P243" s="25">
        <f t="shared" si="69"/>
        <v>1704.1000000000004</v>
      </c>
      <c r="Q243" s="25">
        <f t="shared" si="70"/>
        <v>1704.1000000000004</v>
      </c>
      <c r="R243" s="25">
        <f t="shared" si="71"/>
        <v>0</v>
      </c>
      <c r="S243" s="35">
        <f>T243</f>
        <v>15259.335000000001</v>
      </c>
      <c r="T243" s="35">
        <v>15259.335000000001</v>
      </c>
      <c r="U243" s="35">
        <v>0</v>
      </c>
      <c r="V243" s="35">
        <f>W243</f>
        <v>16022.301750000001</v>
      </c>
      <c r="W243" s="105">
        <f>T243+T243*5/100</f>
        <v>16022.301750000001</v>
      </c>
      <c r="X243" s="35"/>
      <c r="Y243" s="32"/>
    </row>
    <row r="244" spans="1:25" ht="23.25" customHeight="1" x14ac:dyDescent="0.15">
      <c r="A244" s="52"/>
      <c r="B244" s="29"/>
      <c r="C244" s="29"/>
      <c r="D244" s="78"/>
      <c r="E244" s="108" t="s">
        <v>448</v>
      </c>
      <c r="F244" s="107" t="s">
        <v>331</v>
      </c>
      <c r="G244" s="11">
        <f>H244</f>
        <v>62</v>
      </c>
      <c r="H244" s="11">
        <v>62</v>
      </c>
      <c r="I244" s="65"/>
      <c r="J244" s="12"/>
      <c r="K244" s="12"/>
      <c r="L244" s="65"/>
      <c r="M244" s="80">
        <f>N244</f>
        <v>500</v>
      </c>
      <c r="N244" s="35">
        <v>500</v>
      </c>
      <c r="O244" s="25"/>
      <c r="P244" s="25"/>
      <c r="Q244" s="25"/>
      <c r="R244" s="25"/>
      <c r="S244" s="35"/>
      <c r="T244" s="35"/>
      <c r="U244" s="35"/>
      <c r="V244" s="35">
        <f>W244</f>
        <v>600</v>
      </c>
      <c r="W244" s="105">
        <v>600</v>
      </c>
      <c r="X244" s="35"/>
      <c r="Y244" s="32"/>
    </row>
    <row r="245" spans="1:25" ht="24.75" customHeight="1" x14ac:dyDescent="0.15">
      <c r="A245" s="52"/>
      <c r="B245" s="29"/>
      <c r="C245" s="29"/>
      <c r="D245" s="78"/>
      <c r="E245" s="108" t="s">
        <v>419</v>
      </c>
      <c r="F245" s="89" t="s">
        <v>420</v>
      </c>
      <c r="G245" s="11">
        <f>H245+I245</f>
        <v>1109.5999999999999</v>
      </c>
      <c r="H245" s="11">
        <v>1109.5999999999999</v>
      </c>
      <c r="I245" s="65"/>
      <c r="J245" s="11">
        <f>K245</f>
        <v>0</v>
      </c>
      <c r="K245" s="11">
        <v>0</v>
      </c>
      <c r="L245" s="65"/>
      <c r="M245" s="80">
        <f t="shared" si="72"/>
        <v>1200</v>
      </c>
      <c r="N245" s="35">
        <v>1200</v>
      </c>
      <c r="O245" s="25">
        <v>0</v>
      </c>
      <c r="P245" s="25">
        <f t="shared" si="69"/>
        <v>1200</v>
      </c>
      <c r="Q245" s="25">
        <f t="shared" si="70"/>
        <v>1200</v>
      </c>
      <c r="R245" s="25">
        <f t="shared" si="71"/>
        <v>0</v>
      </c>
      <c r="S245" s="35">
        <f>T245</f>
        <v>1500</v>
      </c>
      <c r="T245" s="35">
        <v>1500</v>
      </c>
      <c r="U245" s="35"/>
      <c r="V245" s="35">
        <f>W245</f>
        <v>2000</v>
      </c>
      <c r="W245" s="35">
        <v>2000</v>
      </c>
      <c r="X245" s="35"/>
      <c r="Y245" s="32"/>
    </row>
    <row r="246" spans="1:25" s="74" customFormat="1" x14ac:dyDescent="0.15">
      <c r="A246" s="20"/>
      <c r="B246" s="24"/>
      <c r="C246" s="24"/>
      <c r="D246" s="36"/>
      <c r="E246" s="81" t="s">
        <v>390</v>
      </c>
      <c r="F246" s="86"/>
      <c r="G246" s="87">
        <f>I246</f>
        <v>5912.38</v>
      </c>
      <c r="H246" s="87"/>
      <c r="I246" s="87">
        <f>I248+I249</f>
        <v>5912.38</v>
      </c>
      <c r="J246" s="87">
        <f>L246</f>
        <v>0</v>
      </c>
      <c r="K246" s="87"/>
      <c r="L246" s="87">
        <f>L248</f>
        <v>0</v>
      </c>
      <c r="M246" s="36">
        <f t="shared" si="72"/>
        <v>70990</v>
      </c>
      <c r="N246" s="25"/>
      <c r="O246" s="25">
        <f>O248</f>
        <v>70990</v>
      </c>
      <c r="P246" s="25">
        <f t="shared" si="69"/>
        <v>70990</v>
      </c>
      <c r="Q246" s="25">
        <f t="shared" si="70"/>
        <v>0</v>
      </c>
      <c r="R246" s="25">
        <f t="shared" si="71"/>
        <v>70990</v>
      </c>
      <c r="S246" s="25">
        <f>S247</f>
        <v>80342</v>
      </c>
      <c r="T246" s="25"/>
      <c r="U246" s="25">
        <f>U247</f>
        <v>80342</v>
      </c>
      <c r="V246" s="25"/>
      <c r="W246" s="25"/>
      <c r="X246" s="25"/>
      <c r="Y246" s="92"/>
    </row>
    <row r="247" spans="1:25" s="74" customFormat="1" x14ac:dyDescent="0.15">
      <c r="A247" s="20"/>
      <c r="B247" s="24"/>
      <c r="C247" s="24"/>
      <c r="D247" s="36"/>
      <c r="E247" s="79" t="s">
        <v>341</v>
      </c>
      <c r="F247" s="66" t="s">
        <v>340</v>
      </c>
      <c r="G247" s="87"/>
      <c r="H247" s="87"/>
      <c r="I247" s="87"/>
      <c r="J247" s="87"/>
      <c r="K247" s="87"/>
      <c r="L247" s="87"/>
      <c r="M247" s="36"/>
      <c r="N247" s="25"/>
      <c r="O247" s="25"/>
      <c r="P247" s="25"/>
      <c r="Q247" s="25"/>
      <c r="R247" s="25"/>
      <c r="S247" s="35">
        <f>U247</f>
        <v>80342</v>
      </c>
      <c r="T247" s="35"/>
      <c r="U247" s="35">
        <v>80342</v>
      </c>
      <c r="V247" s="25"/>
      <c r="W247" s="25"/>
      <c r="X247" s="25"/>
      <c r="Y247" s="92"/>
    </row>
    <row r="248" spans="1:25" ht="12.75" customHeight="1" x14ac:dyDescent="0.15">
      <c r="A248" s="52"/>
      <c r="B248" s="29"/>
      <c r="C248" s="29"/>
      <c r="D248" s="78"/>
      <c r="E248" s="79" t="s">
        <v>343</v>
      </c>
      <c r="F248" s="66" t="s">
        <v>342</v>
      </c>
      <c r="G248" s="65">
        <f>H248+I248</f>
        <v>5692.38</v>
      </c>
      <c r="H248" s="65"/>
      <c r="I248" s="65">
        <v>5692.38</v>
      </c>
      <c r="J248" s="65">
        <f>L248</f>
        <v>0</v>
      </c>
      <c r="K248" s="65"/>
      <c r="L248" s="65">
        <v>0</v>
      </c>
      <c r="M248" s="80">
        <f t="shared" si="72"/>
        <v>70990</v>
      </c>
      <c r="N248" s="35"/>
      <c r="O248" s="35">
        <v>70990</v>
      </c>
      <c r="P248" s="25">
        <f t="shared" si="69"/>
        <v>70990</v>
      </c>
      <c r="Q248" s="25">
        <f t="shared" si="70"/>
        <v>0</v>
      </c>
      <c r="R248" s="25">
        <f t="shared" si="71"/>
        <v>70990</v>
      </c>
      <c r="S248" s="35"/>
      <c r="T248" s="35"/>
      <c r="U248" s="35"/>
      <c r="V248" s="35"/>
      <c r="W248" s="35"/>
      <c r="X248" s="35"/>
      <c r="Y248" s="32"/>
    </row>
    <row r="249" spans="1:25" ht="12.75" customHeight="1" x14ac:dyDescent="0.15">
      <c r="A249" s="52"/>
      <c r="B249" s="29"/>
      <c r="C249" s="29"/>
      <c r="D249" s="78"/>
      <c r="E249" s="165" t="s">
        <v>449</v>
      </c>
      <c r="F249" s="153" t="s">
        <v>350</v>
      </c>
      <c r="G249" s="30">
        <f>I249</f>
        <v>220</v>
      </c>
      <c r="H249" s="30"/>
      <c r="I249" s="30">
        <v>220</v>
      </c>
      <c r="J249" s="65"/>
      <c r="K249" s="65"/>
      <c r="L249" s="65"/>
      <c r="M249" s="80"/>
      <c r="N249" s="35"/>
      <c r="O249" s="35"/>
      <c r="P249" s="25"/>
      <c r="Q249" s="25"/>
      <c r="R249" s="25"/>
      <c r="S249" s="35"/>
      <c r="T249" s="35"/>
      <c r="U249" s="35"/>
      <c r="V249" s="35"/>
      <c r="W249" s="35"/>
      <c r="X249" s="35"/>
      <c r="Y249" s="32"/>
    </row>
    <row r="250" spans="1:25" s="98" customFormat="1" ht="12.75" customHeight="1" x14ac:dyDescent="0.15">
      <c r="A250" s="93" t="s">
        <v>253</v>
      </c>
      <c r="B250" s="94" t="s">
        <v>242</v>
      </c>
      <c r="C250" s="94" t="s">
        <v>195</v>
      </c>
      <c r="D250" s="94" t="s">
        <v>182</v>
      </c>
      <c r="E250" s="95" t="s">
        <v>254</v>
      </c>
      <c r="F250" s="96"/>
      <c r="G250" s="97">
        <f>H250+I250</f>
        <v>152152.9</v>
      </c>
      <c r="H250" s="97">
        <f>H252</f>
        <v>119188.9</v>
      </c>
      <c r="I250" s="97">
        <f>I252</f>
        <v>32964</v>
      </c>
      <c r="J250" s="97">
        <f>K250+L250</f>
        <v>124423</v>
      </c>
      <c r="K250" s="97">
        <f>K252</f>
        <v>124423</v>
      </c>
      <c r="L250" s="97"/>
      <c r="M250" s="36">
        <f t="shared" si="72"/>
        <v>152176.4</v>
      </c>
      <c r="N250" s="25">
        <f>N252</f>
        <v>152176.4</v>
      </c>
      <c r="O250" s="25">
        <f>O256+O257</f>
        <v>0</v>
      </c>
      <c r="P250" s="25">
        <f>M250-J250</f>
        <v>27753.399999999994</v>
      </c>
      <c r="Q250" s="25">
        <f>N250-K250</f>
        <v>27753.399999999994</v>
      </c>
      <c r="R250" s="25">
        <f>O250-L250</f>
        <v>0</v>
      </c>
      <c r="S250" s="25">
        <f>T250+U250</f>
        <v>293035.21999999997</v>
      </c>
      <c r="T250" s="25">
        <f>T252</f>
        <v>163035.22</v>
      </c>
      <c r="U250" s="25">
        <f>U252</f>
        <v>130000</v>
      </c>
      <c r="V250" s="25">
        <f>V252</f>
        <v>215236.9</v>
      </c>
      <c r="W250" s="25">
        <f>W252</f>
        <v>185236.9</v>
      </c>
      <c r="X250" s="25">
        <f>X252</f>
        <v>30000</v>
      </c>
      <c r="Y250" s="179"/>
    </row>
    <row r="251" spans="1:25" ht="12.75" customHeight="1" x14ac:dyDescent="0.15">
      <c r="A251" s="52"/>
      <c r="B251" s="29"/>
      <c r="C251" s="29"/>
      <c r="D251" s="78"/>
      <c r="E251" s="79" t="s">
        <v>4</v>
      </c>
      <c r="F251" s="66"/>
      <c r="G251" s="78"/>
      <c r="H251" s="78"/>
      <c r="I251" s="78"/>
      <c r="J251" s="78"/>
      <c r="K251" s="78"/>
      <c r="L251" s="78"/>
      <c r="M251" s="80"/>
      <c r="N251" s="35"/>
      <c r="O251" s="35"/>
      <c r="P251" s="25"/>
      <c r="Q251" s="25"/>
      <c r="R251" s="25"/>
      <c r="S251" s="35"/>
      <c r="T251" s="35"/>
      <c r="U251" s="35"/>
      <c r="V251" s="35"/>
      <c r="W251" s="35"/>
      <c r="X251" s="35"/>
      <c r="Y251" s="32"/>
    </row>
    <row r="252" spans="1:25" s="74" customFormat="1" ht="25.5" customHeight="1" x14ac:dyDescent="0.15">
      <c r="A252" s="20"/>
      <c r="B252" s="24"/>
      <c r="C252" s="24"/>
      <c r="D252" s="36"/>
      <c r="E252" s="81" t="s">
        <v>391</v>
      </c>
      <c r="F252" s="86"/>
      <c r="G252" s="87">
        <f t="shared" ref="G252:G258" si="73">H252+I252</f>
        <v>152152.9</v>
      </c>
      <c r="H252" s="87">
        <f>H253+H254+H255</f>
        <v>119188.9</v>
      </c>
      <c r="I252" s="87">
        <f>I256</f>
        <v>32964</v>
      </c>
      <c r="J252" s="87">
        <f>K252+L252</f>
        <v>124423</v>
      </c>
      <c r="K252" s="87">
        <f>K253+K254+K255</f>
        <v>124423</v>
      </c>
      <c r="L252" s="87"/>
      <c r="M252" s="36">
        <f t="shared" si="72"/>
        <v>152176.4</v>
      </c>
      <c r="N252" s="25">
        <f>N253+N254+N255</f>
        <v>152176.4</v>
      </c>
      <c r="O252" s="25"/>
      <c r="P252" s="25">
        <f t="shared" ref="P252:P260" si="74">M252-J252</f>
        <v>27753.399999999994</v>
      </c>
      <c r="Q252" s="25">
        <f t="shared" ref="Q252:Q260" si="75">N252-K252</f>
        <v>27753.399999999994</v>
      </c>
      <c r="R252" s="25">
        <f t="shared" ref="R252:R260" si="76">O252-L252</f>
        <v>0</v>
      </c>
      <c r="S252" s="25">
        <f>T252+U252</f>
        <v>293035.21999999997</v>
      </c>
      <c r="T252" s="25">
        <f>T253+T254+T255</f>
        <v>163035.22</v>
      </c>
      <c r="U252" s="25">
        <f>U256</f>
        <v>130000</v>
      </c>
      <c r="V252" s="25">
        <f>W252+X252</f>
        <v>215236.9</v>
      </c>
      <c r="W252" s="25">
        <f>W253+W254+W255</f>
        <v>185236.9</v>
      </c>
      <c r="X252" s="25">
        <f>X256</f>
        <v>30000</v>
      </c>
      <c r="Y252" s="92"/>
    </row>
    <row r="253" spans="1:25" ht="24" customHeight="1" x14ac:dyDescent="0.15">
      <c r="A253" s="52"/>
      <c r="B253" s="29"/>
      <c r="C253" s="29"/>
      <c r="D253" s="78"/>
      <c r="E253" s="79" t="s">
        <v>329</v>
      </c>
      <c r="F253" s="66" t="s">
        <v>330</v>
      </c>
      <c r="G253" s="12">
        <f t="shared" si="73"/>
        <v>114558.9</v>
      </c>
      <c r="H253" s="12">
        <v>114558.9</v>
      </c>
      <c r="I253" s="65"/>
      <c r="J253" s="11">
        <f>K253</f>
        <v>124423</v>
      </c>
      <c r="K253" s="11">
        <v>124423</v>
      </c>
      <c r="L253" s="65"/>
      <c r="M253" s="80">
        <f t="shared" si="72"/>
        <v>137176.4</v>
      </c>
      <c r="N253" s="35">
        <v>137176.4</v>
      </c>
      <c r="O253" s="35"/>
      <c r="P253" s="25">
        <f t="shared" si="74"/>
        <v>12753.399999999994</v>
      </c>
      <c r="Q253" s="25">
        <f t="shared" si="75"/>
        <v>12753.399999999994</v>
      </c>
      <c r="R253" s="25">
        <f t="shared" si="76"/>
        <v>0</v>
      </c>
      <c r="S253" s="35">
        <f>T253</f>
        <v>144035.22</v>
      </c>
      <c r="T253" s="105">
        <v>144035.22</v>
      </c>
      <c r="U253" s="35">
        <v>0</v>
      </c>
      <c r="V253" s="35">
        <f>W253</f>
        <v>151236.9</v>
      </c>
      <c r="W253" s="105">
        <v>151236.9</v>
      </c>
      <c r="X253" s="105"/>
      <c r="Y253" s="32"/>
    </row>
    <row r="254" spans="1:25" ht="24" customHeight="1" x14ac:dyDescent="0.15">
      <c r="A254" s="52"/>
      <c r="B254" s="29"/>
      <c r="C254" s="29"/>
      <c r="D254" s="78"/>
      <c r="E254" s="108" t="s">
        <v>448</v>
      </c>
      <c r="F254" s="107" t="s">
        <v>331</v>
      </c>
      <c r="G254" s="12">
        <f t="shared" si="73"/>
        <v>2250</v>
      </c>
      <c r="H254" s="12">
        <v>2250</v>
      </c>
      <c r="I254" s="65"/>
      <c r="J254" s="11">
        <f>K254</f>
        <v>0</v>
      </c>
      <c r="K254" s="11">
        <v>0</v>
      </c>
      <c r="L254" s="65"/>
      <c r="M254" s="80">
        <f t="shared" si="72"/>
        <v>10000</v>
      </c>
      <c r="N254" s="35">
        <v>10000</v>
      </c>
      <c r="O254" s="35"/>
      <c r="P254" s="25">
        <f t="shared" si="74"/>
        <v>10000</v>
      </c>
      <c r="Q254" s="25">
        <f t="shared" si="75"/>
        <v>10000</v>
      </c>
      <c r="R254" s="25">
        <f t="shared" si="76"/>
        <v>0</v>
      </c>
      <c r="S254" s="35">
        <f>T254</f>
        <v>12000</v>
      </c>
      <c r="T254" s="35">
        <v>12000</v>
      </c>
      <c r="U254" s="35"/>
      <c r="V254" s="35">
        <f>W254</f>
        <v>18000</v>
      </c>
      <c r="W254" s="35">
        <v>18000</v>
      </c>
      <c r="X254" s="35"/>
      <c r="Y254" s="32"/>
    </row>
    <row r="255" spans="1:25" ht="24" customHeight="1" x14ac:dyDescent="0.15">
      <c r="A255" s="52"/>
      <c r="B255" s="29"/>
      <c r="C255" s="29"/>
      <c r="D255" s="78"/>
      <c r="E255" s="108" t="s">
        <v>419</v>
      </c>
      <c r="F255" s="107" t="s">
        <v>420</v>
      </c>
      <c r="G255" s="11">
        <f t="shared" si="73"/>
        <v>2380</v>
      </c>
      <c r="H255" s="11">
        <v>2380</v>
      </c>
      <c r="I255" s="30"/>
      <c r="J255" s="11">
        <f>K255</f>
        <v>0</v>
      </c>
      <c r="K255" s="11">
        <v>0</v>
      </c>
      <c r="L255" s="65"/>
      <c r="M255" s="80">
        <f t="shared" si="72"/>
        <v>5000</v>
      </c>
      <c r="N255" s="35">
        <v>5000</v>
      </c>
      <c r="O255" s="35"/>
      <c r="P255" s="25">
        <f t="shared" si="74"/>
        <v>5000</v>
      </c>
      <c r="Q255" s="25">
        <f t="shared" si="75"/>
        <v>5000</v>
      </c>
      <c r="R255" s="25">
        <f t="shared" si="76"/>
        <v>0</v>
      </c>
      <c r="S255" s="35">
        <f>T255</f>
        <v>7000</v>
      </c>
      <c r="T255" s="35">
        <v>7000</v>
      </c>
      <c r="U255" s="35"/>
      <c r="V255" s="35">
        <f>W255</f>
        <v>16000</v>
      </c>
      <c r="W255" s="35">
        <v>16000</v>
      </c>
      <c r="X255" s="35"/>
      <c r="Y255" s="32"/>
    </row>
    <row r="256" spans="1:25" ht="18.75" customHeight="1" x14ac:dyDescent="0.15">
      <c r="A256" s="52"/>
      <c r="B256" s="29"/>
      <c r="C256" s="29"/>
      <c r="D256" s="78"/>
      <c r="E256" s="88" t="s">
        <v>343</v>
      </c>
      <c r="F256" s="89" t="s">
        <v>342</v>
      </c>
      <c r="G256" s="11">
        <f>I256</f>
        <v>32964</v>
      </c>
      <c r="H256" s="11"/>
      <c r="I256" s="30">
        <v>32964</v>
      </c>
      <c r="J256" s="11"/>
      <c r="K256" s="11"/>
      <c r="L256" s="65"/>
      <c r="M256" s="80">
        <f>O256</f>
        <v>0</v>
      </c>
      <c r="N256" s="35"/>
      <c r="O256" s="35">
        <v>0</v>
      </c>
      <c r="P256" s="25"/>
      <c r="Q256" s="25"/>
      <c r="R256" s="25"/>
      <c r="S256" s="35">
        <f>U256</f>
        <v>130000</v>
      </c>
      <c r="T256" s="35"/>
      <c r="U256" s="35">
        <v>130000</v>
      </c>
      <c r="V256" s="35">
        <f>X256</f>
        <v>30000</v>
      </c>
      <c r="W256" s="35"/>
      <c r="X256" s="35">
        <v>30000</v>
      </c>
      <c r="Y256" s="32"/>
    </row>
    <row r="257" spans="1:25" ht="15" customHeight="1" x14ac:dyDescent="0.15">
      <c r="A257" s="52"/>
      <c r="B257" s="29"/>
      <c r="C257" s="29"/>
      <c r="D257" s="78"/>
      <c r="E257" s="165" t="s">
        <v>449</v>
      </c>
      <c r="F257" s="153" t="s">
        <v>350</v>
      </c>
      <c r="G257" s="11">
        <f t="shared" si="73"/>
        <v>0</v>
      </c>
      <c r="H257" s="11"/>
      <c r="I257" s="30">
        <v>0</v>
      </c>
      <c r="J257" s="65"/>
      <c r="K257" s="65"/>
      <c r="L257" s="65"/>
      <c r="M257" s="80">
        <f>O257</f>
        <v>0</v>
      </c>
      <c r="N257" s="35"/>
      <c r="O257" s="35">
        <v>0</v>
      </c>
      <c r="P257" s="25">
        <f t="shared" si="74"/>
        <v>0</v>
      </c>
      <c r="Q257" s="25">
        <f t="shared" si="75"/>
        <v>0</v>
      </c>
      <c r="R257" s="25">
        <f t="shared" si="76"/>
        <v>0</v>
      </c>
      <c r="S257" s="35"/>
      <c r="T257" s="35"/>
      <c r="U257" s="35"/>
      <c r="V257" s="35"/>
      <c r="W257" s="35"/>
      <c r="X257" s="35"/>
      <c r="Y257" s="32"/>
    </row>
    <row r="258" spans="1:25" s="98" customFormat="1" ht="12.75" customHeight="1" x14ac:dyDescent="0.15">
      <c r="A258" s="93" t="s">
        <v>255</v>
      </c>
      <c r="B258" s="94" t="s">
        <v>242</v>
      </c>
      <c r="C258" s="94" t="s">
        <v>195</v>
      </c>
      <c r="D258" s="94" t="s">
        <v>202</v>
      </c>
      <c r="E258" s="95" t="s">
        <v>256</v>
      </c>
      <c r="F258" s="96"/>
      <c r="G258" s="97">
        <f t="shared" si="73"/>
        <v>120780.31</v>
      </c>
      <c r="H258" s="97">
        <f>H260</f>
        <v>85238.43</v>
      </c>
      <c r="I258" s="97">
        <f>I260</f>
        <v>35541.879999999997</v>
      </c>
      <c r="J258" s="97">
        <f>K258</f>
        <v>73404</v>
      </c>
      <c r="K258" s="97">
        <f>K260</f>
        <v>73404</v>
      </c>
      <c r="L258" s="97"/>
      <c r="M258" s="36">
        <f t="shared" si="72"/>
        <v>119002.9</v>
      </c>
      <c r="N258" s="25">
        <f>N260</f>
        <v>88602.9</v>
      </c>
      <c r="O258" s="25">
        <f>O260</f>
        <v>30400</v>
      </c>
      <c r="P258" s="25">
        <f t="shared" si="74"/>
        <v>45598.899999999994</v>
      </c>
      <c r="Q258" s="25">
        <f t="shared" si="75"/>
        <v>15198.899999999994</v>
      </c>
      <c r="R258" s="25">
        <f t="shared" si="76"/>
        <v>30400</v>
      </c>
      <c r="S258" s="25">
        <f t="shared" ref="S258:X258" si="77">S260</f>
        <v>222271.14</v>
      </c>
      <c r="T258" s="25">
        <f t="shared" si="77"/>
        <v>89893.3</v>
      </c>
      <c r="U258" s="25">
        <f t="shared" si="77"/>
        <v>132377.84</v>
      </c>
      <c r="V258" s="25">
        <f t="shared" si="77"/>
        <v>119893.1</v>
      </c>
      <c r="W258" s="25">
        <f t="shared" si="77"/>
        <v>89893.1</v>
      </c>
      <c r="X258" s="25">
        <f t="shared" si="77"/>
        <v>30000</v>
      </c>
      <c r="Y258" s="179"/>
    </row>
    <row r="259" spans="1:25" ht="13.5" customHeight="1" x14ac:dyDescent="0.15">
      <c r="A259" s="52"/>
      <c r="B259" s="29"/>
      <c r="C259" s="29"/>
      <c r="D259" s="78"/>
      <c r="E259" s="79" t="s">
        <v>4</v>
      </c>
      <c r="F259" s="66"/>
      <c r="G259" s="78"/>
      <c r="H259" s="78"/>
      <c r="I259" s="78"/>
      <c r="J259" s="78"/>
      <c r="K259" s="78"/>
      <c r="L259" s="78"/>
      <c r="M259" s="80"/>
      <c r="N259" s="35"/>
      <c r="O259" s="35"/>
      <c r="P259" s="25"/>
      <c r="Q259" s="25"/>
      <c r="R259" s="25"/>
      <c r="S259" s="35"/>
      <c r="T259" s="35"/>
      <c r="U259" s="35"/>
      <c r="V259" s="35"/>
      <c r="W259" s="35"/>
      <c r="X259" s="35"/>
      <c r="Y259" s="32"/>
    </row>
    <row r="260" spans="1:25" s="74" customFormat="1" ht="15.75" customHeight="1" x14ac:dyDescent="0.15">
      <c r="A260" s="20"/>
      <c r="B260" s="24"/>
      <c r="C260" s="24"/>
      <c r="D260" s="36"/>
      <c r="E260" s="81" t="s">
        <v>473</v>
      </c>
      <c r="F260" s="86"/>
      <c r="G260" s="87">
        <f>H260+I260</f>
        <v>120780.31</v>
      </c>
      <c r="H260" s="87">
        <f>H261+H262+H263+H264+H265+H266+H267+H268+H269</f>
        <v>85238.43</v>
      </c>
      <c r="I260" s="87">
        <f>I270+I271+I272</f>
        <v>35541.879999999997</v>
      </c>
      <c r="J260" s="87">
        <f>K260</f>
        <v>73404</v>
      </c>
      <c r="K260" s="87">
        <f>K261++K262+K263+K264+K265+K266+K267+K268+K269</f>
        <v>73404</v>
      </c>
      <c r="L260" s="87"/>
      <c r="M260" s="36">
        <f t="shared" si="72"/>
        <v>119002.9</v>
      </c>
      <c r="N260" s="25">
        <f>N261+N262+N263+N264+N265+N266+N267+N269</f>
        <v>88602.9</v>
      </c>
      <c r="O260" s="25">
        <f>O270</f>
        <v>30400</v>
      </c>
      <c r="P260" s="25">
        <f t="shared" si="74"/>
        <v>45598.899999999994</v>
      </c>
      <c r="Q260" s="25">
        <f t="shared" si="75"/>
        <v>15198.899999999994</v>
      </c>
      <c r="R260" s="25">
        <f t="shared" si="76"/>
        <v>30400</v>
      </c>
      <c r="S260" s="25">
        <f>T260+U260</f>
        <v>222271.14</v>
      </c>
      <c r="T260" s="25">
        <f>T261+T262+T263+T264+T265+T266+T267+T269</f>
        <v>89893.3</v>
      </c>
      <c r="U260" s="25">
        <f>U270+U271</f>
        <v>132377.84</v>
      </c>
      <c r="V260" s="25">
        <f>W260+X260</f>
        <v>119893.1</v>
      </c>
      <c r="W260" s="25">
        <f>W261+W262+W263+W264+W265+W266+W267+W268+W269</f>
        <v>89893.1</v>
      </c>
      <c r="X260" s="25">
        <f>X270</f>
        <v>30000</v>
      </c>
      <c r="Y260" s="92"/>
    </row>
    <row r="261" spans="1:25" ht="12.75" customHeight="1" x14ac:dyDescent="0.15">
      <c r="A261" s="52"/>
      <c r="B261" s="29"/>
      <c r="C261" s="29"/>
      <c r="D261" s="78"/>
      <c r="E261" s="130" t="s">
        <v>462</v>
      </c>
      <c r="F261" s="131" t="s">
        <v>309</v>
      </c>
      <c r="G261" s="30">
        <f>H261+I261</f>
        <v>1172</v>
      </c>
      <c r="H261" s="30">
        <v>1172</v>
      </c>
      <c r="I261" s="65"/>
      <c r="J261" s="30">
        <f>K261</f>
        <v>2000</v>
      </c>
      <c r="K261" s="30">
        <v>2000</v>
      </c>
      <c r="L261" s="65"/>
      <c r="M261" s="80">
        <f t="shared" si="72"/>
        <v>2300</v>
      </c>
      <c r="N261" s="35">
        <v>2300</v>
      </c>
      <c r="O261" s="35"/>
      <c r="P261" s="25">
        <f t="shared" ref="P261:P273" si="78">M261-J261</f>
        <v>300</v>
      </c>
      <c r="Q261" s="25">
        <f t="shared" ref="Q261:Q273" si="79">N261-K261</f>
        <v>300</v>
      </c>
      <c r="R261" s="25">
        <f t="shared" ref="R261:R273" si="80">O261-L261</f>
        <v>0</v>
      </c>
      <c r="S261" s="35">
        <f t="shared" ref="S261:S269" si="81">T261</f>
        <v>2300</v>
      </c>
      <c r="T261" s="35">
        <v>2300</v>
      </c>
      <c r="U261" s="35"/>
      <c r="V261" s="35">
        <f t="shared" ref="V261:V268" si="82">W261</f>
        <v>2300</v>
      </c>
      <c r="W261" s="35">
        <v>2300</v>
      </c>
      <c r="X261" s="35"/>
      <c r="Y261" s="32"/>
    </row>
    <row r="262" spans="1:25" ht="12.75" customHeight="1" x14ac:dyDescent="0.15">
      <c r="A262" s="52"/>
      <c r="B262" s="29"/>
      <c r="C262" s="29"/>
      <c r="D262" s="78"/>
      <c r="E262" s="108" t="s">
        <v>459</v>
      </c>
      <c r="F262" s="107" t="s">
        <v>313</v>
      </c>
      <c r="G262" s="192">
        <f t="shared" ref="G262:G272" si="83">H262+I262</f>
        <v>2966.2</v>
      </c>
      <c r="H262" s="65">
        <v>2966.2</v>
      </c>
      <c r="I262" s="65"/>
      <c r="J262" s="30">
        <f t="shared" ref="J262:J269" si="84">K262</f>
        <v>5000</v>
      </c>
      <c r="K262" s="30">
        <v>5000</v>
      </c>
      <c r="L262" s="65"/>
      <c r="M262" s="80">
        <f t="shared" si="72"/>
        <v>5000</v>
      </c>
      <c r="N262" s="35">
        <v>5000</v>
      </c>
      <c r="O262" s="35"/>
      <c r="P262" s="25">
        <f t="shared" si="78"/>
        <v>0</v>
      </c>
      <c r="Q262" s="25">
        <f t="shared" si="79"/>
        <v>0</v>
      </c>
      <c r="R262" s="25">
        <f t="shared" si="80"/>
        <v>0</v>
      </c>
      <c r="S262" s="35">
        <f t="shared" si="81"/>
        <v>5000</v>
      </c>
      <c r="T262" s="35">
        <v>5000</v>
      </c>
      <c r="U262" s="35"/>
      <c r="V262" s="35">
        <f t="shared" si="82"/>
        <v>5000</v>
      </c>
      <c r="W262" s="35">
        <v>5000</v>
      </c>
      <c r="X262" s="35"/>
      <c r="Y262" s="32"/>
    </row>
    <row r="263" spans="1:25" ht="12.75" customHeight="1" x14ac:dyDescent="0.15">
      <c r="A263" s="52"/>
      <c r="B263" s="29"/>
      <c r="C263" s="29"/>
      <c r="D263" s="78"/>
      <c r="E263" s="79" t="s">
        <v>314</v>
      </c>
      <c r="F263" s="66" t="s">
        <v>315</v>
      </c>
      <c r="G263" s="30">
        <f t="shared" si="83"/>
        <v>12354.5</v>
      </c>
      <c r="H263" s="65">
        <v>12354.5</v>
      </c>
      <c r="I263" s="65"/>
      <c r="J263" s="30">
        <f t="shared" si="84"/>
        <v>9700</v>
      </c>
      <c r="K263" s="30">
        <v>9700</v>
      </c>
      <c r="L263" s="65"/>
      <c r="M263" s="80">
        <f t="shared" si="72"/>
        <v>15000</v>
      </c>
      <c r="N263" s="35">
        <v>15000</v>
      </c>
      <c r="O263" s="35"/>
      <c r="P263" s="25">
        <f t="shared" si="78"/>
        <v>5300</v>
      </c>
      <c r="Q263" s="25">
        <f t="shared" si="79"/>
        <v>5300</v>
      </c>
      <c r="R263" s="25">
        <f t="shared" si="80"/>
        <v>0</v>
      </c>
      <c r="S263" s="35">
        <f t="shared" si="81"/>
        <v>15000</v>
      </c>
      <c r="T263" s="35">
        <v>15000</v>
      </c>
      <c r="U263" s="35"/>
      <c r="V263" s="35">
        <f t="shared" si="82"/>
        <v>15000</v>
      </c>
      <c r="W263" s="35">
        <v>15000</v>
      </c>
      <c r="X263" s="35"/>
      <c r="Y263" s="32"/>
    </row>
    <row r="264" spans="1:25" ht="12.75" customHeight="1" x14ac:dyDescent="0.15">
      <c r="A264" s="52"/>
      <c r="B264" s="29"/>
      <c r="C264" s="29"/>
      <c r="D264" s="78"/>
      <c r="E264" s="79" t="s">
        <v>323</v>
      </c>
      <c r="F264" s="66" t="s">
        <v>322</v>
      </c>
      <c r="G264" s="30">
        <f>H264</f>
        <v>1045.78</v>
      </c>
      <c r="H264" s="65">
        <v>1045.78</v>
      </c>
      <c r="I264" s="65"/>
      <c r="J264" s="30">
        <f>K264</f>
        <v>2500</v>
      </c>
      <c r="K264" s="30">
        <v>2500</v>
      </c>
      <c r="L264" s="65"/>
      <c r="M264" s="80">
        <f t="shared" si="72"/>
        <v>2500</v>
      </c>
      <c r="N264" s="35">
        <v>2500</v>
      </c>
      <c r="O264" s="35"/>
      <c r="P264" s="25">
        <f t="shared" si="78"/>
        <v>0</v>
      </c>
      <c r="Q264" s="25">
        <f t="shared" si="79"/>
        <v>0</v>
      </c>
      <c r="R264" s="25">
        <f t="shared" si="80"/>
        <v>0</v>
      </c>
      <c r="S264" s="35">
        <f t="shared" si="81"/>
        <v>2500</v>
      </c>
      <c r="T264" s="35">
        <v>2500</v>
      </c>
      <c r="U264" s="35"/>
      <c r="V264" s="35">
        <f t="shared" si="82"/>
        <v>2500</v>
      </c>
      <c r="W264" s="35">
        <v>2500</v>
      </c>
      <c r="X264" s="35"/>
      <c r="Y264" s="32"/>
    </row>
    <row r="265" spans="1:25" ht="12.75" customHeight="1" x14ac:dyDescent="0.15">
      <c r="A265" s="52"/>
      <c r="B265" s="29"/>
      <c r="C265" s="29"/>
      <c r="D265" s="78"/>
      <c r="E265" s="79" t="s">
        <v>327</v>
      </c>
      <c r="F265" s="66" t="s">
        <v>326</v>
      </c>
      <c r="G265" s="192">
        <f t="shared" si="83"/>
        <v>2573.06</v>
      </c>
      <c r="H265" s="65">
        <v>2573.06</v>
      </c>
      <c r="I265" s="65"/>
      <c r="J265" s="30">
        <f t="shared" si="84"/>
        <v>5800</v>
      </c>
      <c r="K265" s="30">
        <v>5800</v>
      </c>
      <c r="L265" s="65"/>
      <c r="M265" s="80">
        <f t="shared" si="72"/>
        <v>6000</v>
      </c>
      <c r="N265" s="35">
        <v>6000</v>
      </c>
      <c r="O265" s="35"/>
      <c r="P265" s="25">
        <f t="shared" si="78"/>
        <v>200</v>
      </c>
      <c r="Q265" s="25">
        <f t="shared" si="79"/>
        <v>200</v>
      </c>
      <c r="R265" s="25">
        <f t="shared" si="80"/>
        <v>0</v>
      </c>
      <c r="S265" s="35">
        <f t="shared" si="81"/>
        <v>6000</v>
      </c>
      <c r="T265" s="35">
        <v>6000</v>
      </c>
      <c r="U265" s="35"/>
      <c r="V265" s="35">
        <f t="shared" si="82"/>
        <v>6000</v>
      </c>
      <c r="W265" s="35">
        <v>6000</v>
      </c>
      <c r="X265" s="35"/>
      <c r="Y265" s="32"/>
    </row>
    <row r="266" spans="1:25" ht="12.75" customHeight="1" x14ac:dyDescent="0.15">
      <c r="A266" s="52"/>
      <c r="B266" s="29"/>
      <c r="C266" s="29"/>
      <c r="D266" s="78"/>
      <c r="E266" s="108" t="s">
        <v>461</v>
      </c>
      <c r="F266" s="107" t="s">
        <v>328</v>
      </c>
      <c r="G266" s="192">
        <f t="shared" si="83"/>
        <v>6614.89</v>
      </c>
      <c r="H266" s="65">
        <v>6614.89</v>
      </c>
      <c r="I266" s="65"/>
      <c r="J266" s="30">
        <f t="shared" si="84"/>
        <v>10000</v>
      </c>
      <c r="K266" s="30">
        <v>10000</v>
      </c>
      <c r="L266" s="65"/>
      <c r="M266" s="80">
        <f t="shared" si="72"/>
        <v>12000</v>
      </c>
      <c r="N266" s="35">
        <v>12000</v>
      </c>
      <c r="O266" s="35"/>
      <c r="P266" s="25">
        <f t="shared" si="78"/>
        <v>2000</v>
      </c>
      <c r="Q266" s="25">
        <f t="shared" si="79"/>
        <v>2000</v>
      </c>
      <c r="R266" s="25">
        <f t="shared" si="80"/>
        <v>0</v>
      </c>
      <c r="S266" s="35">
        <f t="shared" si="81"/>
        <v>12000</v>
      </c>
      <c r="T266" s="35">
        <v>12000</v>
      </c>
      <c r="U266" s="35"/>
      <c r="V266" s="35">
        <f t="shared" si="82"/>
        <v>12000</v>
      </c>
      <c r="W266" s="35">
        <v>12000</v>
      </c>
      <c r="X266" s="35"/>
      <c r="Y266" s="32"/>
    </row>
    <row r="267" spans="1:25" ht="24" customHeight="1" x14ac:dyDescent="0.15">
      <c r="A267" s="52"/>
      <c r="B267" s="29"/>
      <c r="C267" s="29"/>
      <c r="D267" s="78"/>
      <c r="E267" s="79" t="s">
        <v>329</v>
      </c>
      <c r="F267" s="66" t="s">
        <v>330</v>
      </c>
      <c r="G267" s="30">
        <f t="shared" si="83"/>
        <v>19747</v>
      </c>
      <c r="H267" s="65">
        <v>19747</v>
      </c>
      <c r="I267" s="65"/>
      <c r="J267" s="30">
        <f t="shared" si="84"/>
        <v>23404</v>
      </c>
      <c r="K267" s="65">
        <v>23404</v>
      </c>
      <c r="L267" s="65"/>
      <c r="M267" s="80">
        <f t="shared" si="72"/>
        <v>25802.9</v>
      </c>
      <c r="N267" s="35">
        <v>25802.9</v>
      </c>
      <c r="O267" s="35"/>
      <c r="P267" s="25">
        <f t="shared" si="78"/>
        <v>2398.9000000000015</v>
      </c>
      <c r="Q267" s="25">
        <f t="shared" si="79"/>
        <v>2398.9000000000015</v>
      </c>
      <c r="R267" s="25">
        <f t="shared" si="80"/>
        <v>0</v>
      </c>
      <c r="S267" s="35">
        <f t="shared" si="81"/>
        <v>27093.3</v>
      </c>
      <c r="T267" s="35">
        <v>27093.3</v>
      </c>
      <c r="U267" s="35"/>
      <c r="V267" s="35">
        <f t="shared" si="82"/>
        <v>27093.1</v>
      </c>
      <c r="W267" s="35">
        <v>27093.1</v>
      </c>
      <c r="X267" s="35"/>
      <c r="Y267" s="32"/>
    </row>
    <row r="268" spans="1:25" ht="19.5" customHeight="1" x14ac:dyDescent="0.15">
      <c r="A268" s="52"/>
      <c r="B268" s="29"/>
      <c r="C268" s="29"/>
      <c r="D268" s="78"/>
      <c r="E268" s="108" t="s">
        <v>419</v>
      </c>
      <c r="F268" s="107" t="s">
        <v>420</v>
      </c>
      <c r="G268" s="30">
        <f t="shared" si="83"/>
        <v>0</v>
      </c>
      <c r="H268" s="30">
        <v>0</v>
      </c>
      <c r="I268" s="65"/>
      <c r="J268" s="30">
        <f t="shared" si="84"/>
        <v>0</v>
      </c>
      <c r="K268" s="65">
        <v>0</v>
      </c>
      <c r="L268" s="65"/>
      <c r="M268" s="80">
        <f t="shared" si="72"/>
        <v>0</v>
      </c>
      <c r="N268" s="35"/>
      <c r="O268" s="35"/>
      <c r="P268" s="25">
        <f t="shared" si="78"/>
        <v>0</v>
      </c>
      <c r="Q268" s="25">
        <f t="shared" si="79"/>
        <v>0</v>
      </c>
      <c r="R268" s="25">
        <f t="shared" si="80"/>
        <v>0</v>
      </c>
      <c r="S268" s="35">
        <f t="shared" si="81"/>
        <v>0</v>
      </c>
      <c r="T268" s="35">
        <v>0</v>
      </c>
      <c r="U268" s="35"/>
      <c r="V268" s="35">
        <f t="shared" si="82"/>
        <v>0</v>
      </c>
      <c r="W268" s="35">
        <v>0</v>
      </c>
      <c r="X268" s="35"/>
      <c r="Y268" s="32"/>
    </row>
    <row r="269" spans="1:25" s="19" customFormat="1" ht="21.75" customHeight="1" x14ac:dyDescent="0.15">
      <c r="A269" s="27"/>
      <c r="B269" s="10"/>
      <c r="C269" s="10"/>
      <c r="D269" s="80"/>
      <c r="E269" s="130" t="s">
        <v>421</v>
      </c>
      <c r="F269" s="131" t="s">
        <v>422</v>
      </c>
      <c r="G269" s="11">
        <f t="shared" si="83"/>
        <v>38765</v>
      </c>
      <c r="H269" s="80">
        <v>38765</v>
      </c>
      <c r="I269" s="87"/>
      <c r="J269" s="11">
        <f t="shared" si="84"/>
        <v>15000</v>
      </c>
      <c r="K269" s="80">
        <v>15000</v>
      </c>
      <c r="L269" s="87"/>
      <c r="M269" s="80">
        <f t="shared" si="72"/>
        <v>20000</v>
      </c>
      <c r="N269" s="35">
        <v>20000</v>
      </c>
      <c r="O269" s="35"/>
      <c r="P269" s="25">
        <f t="shared" si="78"/>
        <v>5000</v>
      </c>
      <c r="Q269" s="25">
        <f t="shared" si="79"/>
        <v>5000</v>
      </c>
      <c r="R269" s="25">
        <f t="shared" si="80"/>
        <v>0</v>
      </c>
      <c r="S269" s="35">
        <f t="shared" si="81"/>
        <v>20000</v>
      </c>
      <c r="T269" s="35">
        <v>20000</v>
      </c>
      <c r="U269" s="35"/>
      <c r="V269" s="35">
        <f>W269</f>
        <v>20000</v>
      </c>
      <c r="W269" s="35">
        <v>20000</v>
      </c>
      <c r="X269" s="35"/>
      <c r="Y269" s="26"/>
    </row>
    <row r="270" spans="1:25" s="19" customFormat="1" ht="21.75" customHeight="1" x14ac:dyDescent="0.15">
      <c r="A270" s="27"/>
      <c r="B270" s="10"/>
      <c r="C270" s="10"/>
      <c r="D270" s="80"/>
      <c r="E270" s="88" t="s">
        <v>343</v>
      </c>
      <c r="F270" s="66" t="s">
        <v>342</v>
      </c>
      <c r="G270" s="30">
        <f>I270</f>
        <v>34010.879999999997</v>
      </c>
      <c r="H270" s="80"/>
      <c r="I270" s="80">
        <v>34010.879999999997</v>
      </c>
      <c r="J270" s="11"/>
      <c r="K270" s="80"/>
      <c r="L270" s="87"/>
      <c r="M270" s="80">
        <f>O270</f>
        <v>30400</v>
      </c>
      <c r="N270" s="35"/>
      <c r="O270" s="35">
        <v>30400</v>
      </c>
      <c r="P270" s="25">
        <f t="shared" si="78"/>
        <v>30400</v>
      </c>
      <c r="Q270" s="25">
        <f t="shared" si="79"/>
        <v>0</v>
      </c>
      <c r="R270" s="25">
        <f t="shared" si="80"/>
        <v>30400</v>
      </c>
      <c r="S270" s="35">
        <f>U270</f>
        <v>132377.84</v>
      </c>
      <c r="T270" s="35">
        <v>0</v>
      </c>
      <c r="U270" s="35">
        <v>132377.84</v>
      </c>
      <c r="V270" s="35">
        <f>X270</f>
        <v>30000</v>
      </c>
      <c r="W270" s="35"/>
      <c r="X270" s="35">
        <v>30000</v>
      </c>
      <c r="Y270" s="26"/>
    </row>
    <row r="271" spans="1:25" ht="12.75" customHeight="1" x14ac:dyDescent="0.15">
      <c r="A271" s="52"/>
      <c r="B271" s="29"/>
      <c r="C271" s="29"/>
      <c r="D271" s="78"/>
      <c r="E271" s="79" t="s">
        <v>348</v>
      </c>
      <c r="F271" s="66" t="s">
        <v>349</v>
      </c>
      <c r="G271" s="30">
        <f t="shared" si="83"/>
        <v>356</v>
      </c>
      <c r="H271" s="65"/>
      <c r="I271" s="65">
        <v>356</v>
      </c>
      <c r="J271" s="30">
        <f>L271</f>
        <v>0</v>
      </c>
      <c r="K271" s="30"/>
      <c r="L271" s="30">
        <v>0</v>
      </c>
      <c r="M271" s="80">
        <f t="shared" si="72"/>
        <v>0</v>
      </c>
      <c r="N271" s="35"/>
      <c r="O271" s="35"/>
      <c r="P271" s="25">
        <f t="shared" si="78"/>
        <v>0</v>
      </c>
      <c r="Q271" s="25">
        <f t="shared" si="79"/>
        <v>0</v>
      </c>
      <c r="R271" s="25">
        <f t="shared" si="80"/>
        <v>0</v>
      </c>
      <c r="S271" s="35">
        <f>T271</f>
        <v>0</v>
      </c>
      <c r="T271" s="35">
        <v>0</v>
      </c>
      <c r="U271" s="35">
        <v>0</v>
      </c>
      <c r="V271" s="35"/>
      <c r="W271" s="35"/>
      <c r="X271" s="35"/>
      <c r="Y271" s="32"/>
    </row>
    <row r="272" spans="1:25" ht="12.75" customHeight="1" x14ac:dyDescent="0.15">
      <c r="A272" s="64"/>
      <c r="B272" s="65"/>
      <c r="C272" s="65"/>
      <c r="D272" s="65"/>
      <c r="E272" s="165" t="s">
        <v>449</v>
      </c>
      <c r="F272" s="153" t="s">
        <v>350</v>
      </c>
      <c r="G272" s="30">
        <f t="shared" si="83"/>
        <v>1175</v>
      </c>
      <c r="H272" s="78"/>
      <c r="I272" s="78">
        <v>1175</v>
      </c>
      <c r="J272" s="30">
        <f>L272</f>
        <v>0</v>
      </c>
      <c r="K272" s="30"/>
      <c r="L272" s="30">
        <v>0</v>
      </c>
      <c r="M272" s="80">
        <f t="shared" si="72"/>
        <v>0</v>
      </c>
      <c r="N272" s="35"/>
      <c r="O272" s="35"/>
      <c r="P272" s="25">
        <f t="shared" si="78"/>
        <v>0</v>
      </c>
      <c r="Q272" s="25">
        <f t="shared" si="79"/>
        <v>0</v>
      </c>
      <c r="R272" s="25">
        <f t="shared" si="80"/>
        <v>0</v>
      </c>
      <c r="S272" s="35">
        <f>T272</f>
        <v>0</v>
      </c>
      <c r="T272" s="35">
        <v>0</v>
      </c>
      <c r="U272" s="35"/>
      <c r="V272" s="35"/>
      <c r="W272" s="35"/>
      <c r="X272" s="35"/>
      <c r="Y272" s="32"/>
    </row>
    <row r="273" spans="1:25" s="74" customFormat="1" x14ac:dyDescent="0.15">
      <c r="A273" s="20" t="s">
        <v>257</v>
      </c>
      <c r="B273" s="24" t="s">
        <v>258</v>
      </c>
      <c r="C273" s="24" t="s">
        <v>174</v>
      </c>
      <c r="D273" s="36" t="s">
        <v>174</v>
      </c>
      <c r="E273" s="81" t="s">
        <v>259</v>
      </c>
      <c r="F273" s="86"/>
      <c r="G273" s="87">
        <f>T273+U273</f>
        <v>1784514.1</v>
      </c>
      <c r="H273" s="87">
        <f>H275+H293+H305</f>
        <v>895211.21</v>
      </c>
      <c r="I273" s="87">
        <f>I275+I293</f>
        <v>257618.47000000003</v>
      </c>
      <c r="J273" s="87">
        <f>K273+L273</f>
        <v>973900.9</v>
      </c>
      <c r="K273" s="87">
        <f>K275+K293+K305</f>
        <v>960900.9</v>
      </c>
      <c r="L273" s="87">
        <f>L275+L293+L305</f>
        <v>13000</v>
      </c>
      <c r="M273" s="36">
        <f t="shared" si="72"/>
        <v>1213017.3999999999</v>
      </c>
      <c r="N273" s="25">
        <f>N275+N293+N305</f>
        <v>1210017.3999999999</v>
      </c>
      <c r="O273" s="25">
        <f>O275+O293</f>
        <v>3000</v>
      </c>
      <c r="P273" s="25">
        <f t="shared" si="78"/>
        <v>239116.49999999988</v>
      </c>
      <c r="Q273" s="25">
        <f t="shared" si="79"/>
        <v>249116.49999999988</v>
      </c>
      <c r="R273" s="25">
        <f t="shared" si="80"/>
        <v>-10000</v>
      </c>
      <c r="S273" s="25">
        <f>T273+U273</f>
        <v>1784514.1</v>
      </c>
      <c r="T273" s="25">
        <f>T275+T293+T305</f>
        <v>1306514.1000000001</v>
      </c>
      <c r="U273" s="25">
        <f>U275+U293+U305</f>
        <v>478000</v>
      </c>
      <c r="V273" s="25">
        <f>W273+X273</f>
        <v>1826605.3</v>
      </c>
      <c r="W273" s="25">
        <f>W275+W293+W305</f>
        <v>1348605.3</v>
      </c>
      <c r="X273" s="25">
        <f>X275+X293</f>
        <v>478000</v>
      </c>
      <c r="Y273" s="92"/>
    </row>
    <row r="274" spans="1:25" ht="12.75" customHeight="1" x14ac:dyDescent="0.15">
      <c r="A274" s="52"/>
      <c r="B274" s="29"/>
      <c r="C274" s="29"/>
      <c r="D274" s="78"/>
      <c r="E274" s="79" t="s">
        <v>4</v>
      </c>
      <c r="F274" s="66"/>
      <c r="G274" s="78"/>
      <c r="H274" s="78"/>
      <c r="I274" s="78"/>
      <c r="J274" s="78"/>
      <c r="K274" s="78"/>
      <c r="L274" s="78"/>
      <c r="M274" s="80"/>
      <c r="N274" s="35"/>
      <c r="O274" s="35"/>
      <c r="P274" s="25"/>
      <c r="Q274" s="25"/>
      <c r="R274" s="25"/>
      <c r="S274" s="35"/>
      <c r="T274" s="35"/>
      <c r="U274" s="35"/>
      <c r="V274" s="35"/>
      <c r="W274" s="35"/>
      <c r="X274" s="35"/>
      <c r="Y274" s="32"/>
    </row>
    <row r="275" spans="1:25" s="74" customFormat="1" ht="33.75" customHeight="1" x14ac:dyDescent="0.15">
      <c r="A275" s="20" t="s">
        <v>260</v>
      </c>
      <c r="B275" s="24" t="s">
        <v>258</v>
      </c>
      <c r="C275" s="24" t="s">
        <v>177</v>
      </c>
      <c r="D275" s="36" t="s">
        <v>174</v>
      </c>
      <c r="E275" s="81" t="s">
        <v>261</v>
      </c>
      <c r="F275" s="86"/>
      <c r="G275" s="87">
        <f t="shared" ref="G275:L275" si="85">G277</f>
        <v>718909.48</v>
      </c>
      <c r="H275" s="87">
        <f t="shared" si="85"/>
        <v>543137.89</v>
      </c>
      <c r="I275" s="87">
        <f t="shared" si="85"/>
        <v>175771.59000000003</v>
      </c>
      <c r="J275" s="87">
        <f t="shared" si="85"/>
        <v>588677.30000000005</v>
      </c>
      <c r="K275" s="87">
        <f t="shared" si="85"/>
        <v>575677.30000000005</v>
      </c>
      <c r="L275" s="87">
        <f t="shared" si="85"/>
        <v>13000</v>
      </c>
      <c r="M275" s="36">
        <f t="shared" si="72"/>
        <v>747585.2</v>
      </c>
      <c r="N275" s="25">
        <f>N277</f>
        <v>744585.2</v>
      </c>
      <c r="O275" s="25">
        <f>O277</f>
        <v>3000</v>
      </c>
      <c r="P275" s="25">
        <f>M275-J275</f>
        <v>158907.89999999991</v>
      </c>
      <c r="Q275" s="25">
        <f>N275-K275</f>
        <v>168907.89999999991</v>
      </c>
      <c r="R275" s="25">
        <f>O275-L275</f>
        <v>-10000</v>
      </c>
      <c r="S275" s="25">
        <f t="shared" ref="S275:X275" si="86">S277</f>
        <v>819445.3</v>
      </c>
      <c r="T275" s="25">
        <f t="shared" si="86"/>
        <v>816445.3</v>
      </c>
      <c r="U275" s="25">
        <f t="shared" si="86"/>
        <v>3000</v>
      </c>
      <c r="V275" s="25">
        <f t="shared" si="86"/>
        <v>834445.3</v>
      </c>
      <c r="W275" s="25">
        <f t="shared" si="86"/>
        <v>831445.3</v>
      </c>
      <c r="X275" s="25">
        <f t="shared" si="86"/>
        <v>3000</v>
      </c>
      <c r="Y275" s="236" t="s">
        <v>516</v>
      </c>
    </row>
    <row r="276" spans="1:25" ht="12.75" customHeight="1" x14ac:dyDescent="0.15">
      <c r="A276" s="52"/>
      <c r="B276" s="29"/>
      <c r="C276" s="29"/>
      <c r="D276" s="78"/>
      <c r="E276" s="79" t="s">
        <v>179</v>
      </c>
      <c r="F276" s="66"/>
      <c r="G276" s="78"/>
      <c r="H276" s="78"/>
      <c r="I276" s="78"/>
      <c r="J276" s="78"/>
      <c r="K276" s="78"/>
      <c r="L276" s="78"/>
      <c r="M276" s="80"/>
      <c r="N276" s="35"/>
      <c r="O276" s="35"/>
      <c r="P276" s="25"/>
      <c r="Q276" s="25"/>
      <c r="R276" s="25"/>
      <c r="S276" s="35"/>
      <c r="T276" s="35"/>
      <c r="U276" s="35"/>
      <c r="V276" s="35"/>
      <c r="W276" s="35"/>
      <c r="X276" s="35"/>
      <c r="Y276" s="237"/>
    </row>
    <row r="277" spans="1:25" s="98" customFormat="1" ht="9.75" customHeight="1" x14ac:dyDescent="0.15">
      <c r="A277" s="93" t="s">
        <v>262</v>
      </c>
      <c r="B277" s="94" t="s">
        <v>258</v>
      </c>
      <c r="C277" s="94" t="s">
        <v>177</v>
      </c>
      <c r="D277" s="94" t="s">
        <v>177</v>
      </c>
      <c r="E277" s="95" t="s">
        <v>263</v>
      </c>
      <c r="F277" s="96"/>
      <c r="G277" s="97">
        <f>H277+I277</f>
        <v>718909.48</v>
      </c>
      <c r="H277" s="97">
        <f>H279</f>
        <v>543137.89</v>
      </c>
      <c r="I277" s="97">
        <f>I279</f>
        <v>175771.59000000003</v>
      </c>
      <c r="J277" s="97">
        <f>J279</f>
        <v>588677.30000000005</v>
      </c>
      <c r="K277" s="97">
        <f>K279</f>
        <v>575677.30000000005</v>
      </c>
      <c r="L277" s="97">
        <f>L279</f>
        <v>13000</v>
      </c>
      <c r="M277" s="36">
        <f t="shared" si="72"/>
        <v>747585.2</v>
      </c>
      <c r="N277" s="25">
        <f>N279</f>
        <v>744585.2</v>
      </c>
      <c r="O277" s="25">
        <f>O279</f>
        <v>3000</v>
      </c>
      <c r="P277" s="25">
        <f>M277-J277</f>
        <v>158907.89999999991</v>
      </c>
      <c r="Q277" s="25">
        <f>N277-K277</f>
        <v>168907.89999999991</v>
      </c>
      <c r="R277" s="25">
        <f>O277-L277</f>
        <v>-10000</v>
      </c>
      <c r="S277" s="25">
        <f t="shared" ref="S277:X277" si="87">S279</f>
        <v>819445.3</v>
      </c>
      <c r="T277" s="25">
        <f t="shared" si="87"/>
        <v>816445.3</v>
      </c>
      <c r="U277" s="25">
        <f t="shared" si="87"/>
        <v>3000</v>
      </c>
      <c r="V277" s="25">
        <f t="shared" si="87"/>
        <v>834445.3</v>
      </c>
      <c r="W277" s="25">
        <f t="shared" si="87"/>
        <v>831445.3</v>
      </c>
      <c r="X277" s="25">
        <f t="shared" si="87"/>
        <v>3000</v>
      </c>
      <c r="Y277" s="237"/>
    </row>
    <row r="278" spans="1:25" ht="12.75" customHeight="1" x14ac:dyDescent="0.15">
      <c r="A278" s="52"/>
      <c r="B278" s="29"/>
      <c r="C278" s="29"/>
      <c r="D278" s="78"/>
      <c r="E278" s="79" t="s">
        <v>4</v>
      </c>
      <c r="F278" s="66"/>
      <c r="G278" s="78"/>
      <c r="H278" s="78"/>
      <c r="I278" s="78"/>
      <c r="J278" s="78"/>
      <c r="K278" s="78"/>
      <c r="L278" s="78"/>
      <c r="M278" s="80"/>
      <c r="N278" s="35"/>
      <c r="O278" s="35"/>
      <c r="P278" s="25"/>
      <c r="Q278" s="25"/>
      <c r="R278" s="25"/>
      <c r="S278" s="35"/>
      <c r="T278" s="35"/>
      <c r="U278" s="35"/>
      <c r="V278" s="35"/>
      <c r="W278" s="35"/>
      <c r="X278" s="35"/>
      <c r="Y278" s="238"/>
    </row>
    <row r="279" spans="1:25" s="74" customFormat="1" ht="15.75" customHeight="1" x14ac:dyDescent="0.15">
      <c r="A279" s="20"/>
      <c r="B279" s="24"/>
      <c r="C279" s="24"/>
      <c r="D279" s="36"/>
      <c r="E279" s="81" t="s">
        <v>392</v>
      </c>
      <c r="F279" s="86"/>
      <c r="G279" s="87">
        <f>H279+I279</f>
        <v>718909.48</v>
      </c>
      <c r="H279" s="87">
        <f>H280+H281+H282+H283+H284+H285+H286</f>
        <v>543137.89</v>
      </c>
      <c r="I279" s="87">
        <f>I288+I289+I290+I291+I292</f>
        <v>175771.59000000003</v>
      </c>
      <c r="J279" s="87">
        <f>K279+L279</f>
        <v>588677.30000000005</v>
      </c>
      <c r="K279" s="87">
        <f>K280+K281+K282+K283+K284+K285+K286</f>
        <v>575677.30000000005</v>
      </c>
      <c r="L279" s="87">
        <f>L288</f>
        <v>13000</v>
      </c>
      <c r="M279" s="36">
        <f t="shared" si="72"/>
        <v>747585.2</v>
      </c>
      <c r="N279" s="25">
        <f>N284+N285+N286</f>
        <v>744585.2</v>
      </c>
      <c r="O279" s="25">
        <f>O287+O288+O289+O290+O291+O292</f>
        <v>3000</v>
      </c>
      <c r="P279" s="25">
        <f>M279-J279</f>
        <v>158907.89999999991</v>
      </c>
      <c r="Q279" s="25">
        <f>N279-K279</f>
        <v>168907.89999999991</v>
      </c>
      <c r="R279" s="25">
        <f>O279-L279</f>
        <v>-10000</v>
      </c>
      <c r="S279" s="25">
        <f>T279+U279</f>
        <v>819445.3</v>
      </c>
      <c r="T279" s="25">
        <f>T280+T281+T282+T283+T284+T285+T286</f>
        <v>816445.3</v>
      </c>
      <c r="U279" s="25">
        <f>U288+U289</f>
        <v>3000</v>
      </c>
      <c r="V279" s="25">
        <f>W279+X279</f>
        <v>834445.3</v>
      </c>
      <c r="W279" s="25">
        <f>W284+W285+W286</f>
        <v>831445.3</v>
      </c>
      <c r="X279" s="25">
        <f>X289</f>
        <v>3000</v>
      </c>
      <c r="Y279" s="92"/>
    </row>
    <row r="280" spans="1:25" ht="12.75" customHeight="1" x14ac:dyDescent="0.15">
      <c r="A280" s="52"/>
      <c r="B280" s="29"/>
      <c r="C280" s="29"/>
      <c r="D280" s="78"/>
      <c r="E280" s="108" t="s">
        <v>454</v>
      </c>
      <c r="F280" s="107" t="s">
        <v>316</v>
      </c>
      <c r="G280" s="65">
        <f>H280+I280</f>
        <v>995</v>
      </c>
      <c r="H280" s="65">
        <v>995</v>
      </c>
      <c r="I280" s="65"/>
      <c r="J280" s="30">
        <f>K280</f>
        <v>0</v>
      </c>
      <c r="K280" s="30">
        <v>0</v>
      </c>
      <c r="L280" s="65"/>
      <c r="M280" s="80">
        <f t="shared" si="72"/>
        <v>0</v>
      </c>
      <c r="N280" s="80">
        <f t="shared" ref="N280:O283" si="88">O280+P280</f>
        <v>0</v>
      </c>
      <c r="O280" s="80">
        <f t="shared" si="88"/>
        <v>0</v>
      </c>
      <c r="P280" s="35">
        <v>0</v>
      </c>
      <c r="Q280" s="35">
        <v>0</v>
      </c>
      <c r="R280" s="35"/>
      <c r="S280" s="35">
        <v>0</v>
      </c>
      <c r="T280" s="35">
        <v>0</v>
      </c>
      <c r="U280" s="35"/>
      <c r="V280" s="35">
        <v>0</v>
      </c>
      <c r="W280" s="35">
        <v>0</v>
      </c>
      <c r="X280" s="35">
        <v>0</v>
      </c>
      <c r="Y280" s="32"/>
    </row>
    <row r="281" spans="1:25" ht="20.25" customHeight="1" x14ac:dyDescent="0.15">
      <c r="A281" s="52"/>
      <c r="B281" s="29"/>
      <c r="C281" s="29"/>
      <c r="D281" s="78"/>
      <c r="E281" s="193" t="s">
        <v>439</v>
      </c>
      <c r="F281" s="89" t="s">
        <v>318</v>
      </c>
      <c r="G281" s="65">
        <f t="shared" ref="G281:G292" si="89">H281+I281</f>
        <v>0</v>
      </c>
      <c r="H281" s="65">
        <v>0</v>
      </c>
      <c r="I281" s="65"/>
      <c r="J281" s="30">
        <f t="shared" ref="J281:J286" si="90">K281</f>
        <v>0</v>
      </c>
      <c r="K281" s="30">
        <v>0</v>
      </c>
      <c r="L281" s="65"/>
      <c r="M281" s="80">
        <f t="shared" si="72"/>
        <v>0</v>
      </c>
      <c r="N281" s="80">
        <f t="shared" si="88"/>
        <v>0</v>
      </c>
      <c r="O281" s="80">
        <f t="shared" si="88"/>
        <v>0</v>
      </c>
      <c r="P281" s="35">
        <v>0</v>
      </c>
      <c r="Q281" s="35">
        <v>0</v>
      </c>
      <c r="R281" s="35"/>
      <c r="S281" s="35">
        <v>0</v>
      </c>
      <c r="T281" s="35">
        <v>0</v>
      </c>
      <c r="U281" s="35"/>
      <c r="V281" s="35">
        <v>0</v>
      </c>
      <c r="W281" s="35">
        <v>0</v>
      </c>
      <c r="X281" s="35">
        <v>0</v>
      </c>
      <c r="Y281" s="32"/>
    </row>
    <row r="282" spans="1:25" ht="26.25" customHeight="1" x14ac:dyDescent="0.15">
      <c r="A282" s="52"/>
      <c r="B282" s="29"/>
      <c r="C282" s="29"/>
      <c r="D282" s="78"/>
      <c r="E282" s="91" t="s">
        <v>431</v>
      </c>
      <c r="F282" s="89" t="s">
        <v>320</v>
      </c>
      <c r="G282" s="65">
        <f t="shared" si="89"/>
        <v>0</v>
      </c>
      <c r="H282" s="65">
        <v>0</v>
      </c>
      <c r="I282" s="65"/>
      <c r="J282" s="30">
        <f t="shared" si="90"/>
        <v>0</v>
      </c>
      <c r="K282" s="30">
        <v>0</v>
      </c>
      <c r="L282" s="65"/>
      <c r="M282" s="80">
        <f t="shared" si="72"/>
        <v>0</v>
      </c>
      <c r="N282" s="80">
        <f t="shared" si="88"/>
        <v>0</v>
      </c>
      <c r="O282" s="80">
        <f t="shared" si="88"/>
        <v>0</v>
      </c>
      <c r="P282" s="35">
        <v>0</v>
      </c>
      <c r="Q282" s="35">
        <v>0</v>
      </c>
      <c r="R282" s="35"/>
      <c r="S282" s="35">
        <v>0</v>
      </c>
      <c r="T282" s="35">
        <v>0</v>
      </c>
      <c r="U282" s="35"/>
      <c r="V282" s="35">
        <v>0</v>
      </c>
      <c r="W282" s="35">
        <v>0</v>
      </c>
      <c r="X282" s="35">
        <v>0</v>
      </c>
      <c r="Y282" s="32"/>
    </row>
    <row r="283" spans="1:25" ht="12" customHeight="1" x14ac:dyDescent="0.15">
      <c r="A283" s="52"/>
      <c r="B283" s="29"/>
      <c r="C283" s="29"/>
      <c r="D283" s="78"/>
      <c r="E283" s="108" t="s">
        <v>461</v>
      </c>
      <c r="F283" s="107" t="s">
        <v>328</v>
      </c>
      <c r="G283" s="65">
        <f t="shared" si="89"/>
        <v>0</v>
      </c>
      <c r="H283" s="65">
        <v>0</v>
      </c>
      <c r="I283" s="65"/>
      <c r="J283" s="30">
        <f t="shared" si="90"/>
        <v>0</v>
      </c>
      <c r="K283" s="30">
        <v>0</v>
      </c>
      <c r="L283" s="65"/>
      <c r="M283" s="80">
        <f t="shared" si="72"/>
        <v>0</v>
      </c>
      <c r="N283" s="80">
        <f t="shared" si="88"/>
        <v>0</v>
      </c>
      <c r="O283" s="80">
        <f t="shared" si="88"/>
        <v>0</v>
      </c>
      <c r="P283" s="35">
        <v>0</v>
      </c>
      <c r="Q283" s="35">
        <v>0</v>
      </c>
      <c r="R283" s="35"/>
      <c r="S283" s="35">
        <v>0</v>
      </c>
      <c r="T283" s="35">
        <v>0</v>
      </c>
      <c r="U283" s="35"/>
      <c r="V283" s="35"/>
      <c r="W283" s="35"/>
      <c r="X283" s="35"/>
      <c r="Y283" s="32"/>
    </row>
    <row r="284" spans="1:25" ht="21.75" customHeight="1" x14ac:dyDescent="0.15">
      <c r="A284" s="52"/>
      <c r="B284" s="29"/>
      <c r="C284" s="29"/>
      <c r="D284" s="78"/>
      <c r="E284" s="79" t="s">
        <v>329</v>
      </c>
      <c r="F284" s="66" t="s">
        <v>330</v>
      </c>
      <c r="G284" s="65">
        <f t="shared" si="89"/>
        <v>532508.30000000005</v>
      </c>
      <c r="H284" s="65">
        <v>532508.30000000005</v>
      </c>
      <c r="I284" s="65"/>
      <c r="J284" s="11">
        <f t="shared" si="90"/>
        <v>575677.30000000005</v>
      </c>
      <c r="K284" s="11">
        <v>575677.30000000005</v>
      </c>
      <c r="L284" s="65"/>
      <c r="M284" s="80">
        <f>N284</f>
        <v>720585.2</v>
      </c>
      <c r="N284" s="35">
        <v>720585.2</v>
      </c>
      <c r="O284" s="35">
        <v>0</v>
      </c>
      <c r="P284" s="35">
        <f>M284-J284</f>
        <v>144907.89999999991</v>
      </c>
      <c r="Q284" s="35">
        <f>N284-K284</f>
        <v>144907.89999999991</v>
      </c>
      <c r="R284" s="35">
        <f>O284-O24939</f>
        <v>0</v>
      </c>
      <c r="S284" s="35">
        <f>T284</f>
        <v>794445.3</v>
      </c>
      <c r="T284" s="35">
        <v>794445.3</v>
      </c>
      <c r="U284" s="35"/>
      <c r="V284" s="35">
        <f>W284</f>
        <v>794445.3</v>
      </c>
      <c r="W284" s="105">
        <v>794445.3</v>
      </c>
      <c r="X284" s="35"/>
      <c r="Y284" s="32"/>
    </row>
    <row r="285" spans="1:25" ht="21.75" customHeight="1" x14ac:dyDescent="0.15">
      <c r="A285" s="52"/>
      <c r="B285" s="29"/>
      <c r="C285" s="29"/>
      <c r="D285" s="78"/>
      <c r="E285" s="108" t="s">
        <v>448</v>
      </c>
      <c r="F285" s="107" t="s">
        <v>331</v>
      </c>
      <c r="G285" s="65">
        <f t="shared" si="89"/>
        <v>4578.59</v>
      </c>
      <c r="H285" s="65">
        <v>4578.59</v>
      </c>
      <c r="I285" s="65"/>
      <c r="J285" s="11">
        <f t="shared" si="90"/>
        <v>0</v>
      </c>
      <c r="K285" s="11">
        <v>0</v>
      </c>
      <c r="L285" s="65"/>
      <c r="M285" s="80">
        <f t="shared" si="72"/>
        <v>10000</v>
      </c>
      <c r="N285" s="35">
        <v>10000</v>
      </c>
      <c r="O285" s="35">
        <v>0</v>
      </c>
      <c r="P285" s="35">
        <f t="shared" ref="P285:P292" si="91">M285-J285</f>
        <v>10000</v>
      </c>
      <c r="Q285" s="35">
        <f t="shared" ref="Q285:Q292" si="92">N285-K285</f>
        <v>10000</v>
      </c>
      <c r="R285" s="35">
        <f>O285-O24940</f>
        <v>0</v>
      </c>
      <c r="S285" s="35">
        <f>T285</f>
        <v>10000</v>
      </c>
      <c r="T285" s="35">
        <v>10000</v>
      </c>
      <c r="U285" s="35"/>
      <c r="V285" s="35">
        <f>W285</f>
        <v>15000</v>
      </c>
      <c r="W285" s="35">
        <v>15000</v>
      </c>
      <c r="X285" s="35"/>
      <c r="Y285" s="32"/>
    </row>
    <row r="286" spans="1:25" ht="21.75" customHeight="1" x14ac:dyDescent="0.15">
      <c r="A286" s="141"/>
      <c r="B286" s="142"/>
      <c r="C286" s="142"/>
      <c r="D286" s="143"/>
      <c r="E286" s="130" t="s">
        <v>419</v>
      </c>
      <c r="F286" s="131" t="s">
        <v>420</v>
      </c>
      <c r="G286" s="144">
        <f t="shared" si="89"/>
        <v>5056</v>
      </c>
      <c r="H286" s="144">
        <v>5056</v>
      </c>
      <c r="I286" s="144"/>
      <c r="J286" s="11">
        <f t="shared" si="90"/>
        <v>0</v>
      </c>
      <c r="K286" s="194">
        <v>0</v>
      </c>
      <c r="L286" s="144"/>
      <c r="M286" s="80">
        <f t="shared" si="72"/>
        <v>14000</v>
      </c>
      <c r="N286" s="145">
        <v>14000</v>
      </c>
      <c r="O286" s="145">
        <v>0</v>
      </c>
      <c r="P286" s="35">
        <f t="shared" si="91"/>
        <v>14000</v>
      </c>
      <c r="Q286" s="35">
        <f t="shared" si="92"/>
        <v>14000</v>
      </c>
      <c r="R286" s="35">
        <f>O286-O24941</f>
        <v>0</v>
      </c>
      <c r="S286" s="145">
        <f>T286</f>
        <v>12000</v>
      </c>
      <c r="T286" s="145">
        <v>12000</v>
      </c>
      <c r="U286" s="145"/>
      <c r="V286" s="145">
        <f>W286</f>
        <v>22000</v>
      </c>
      <c r="W286" s="145">
        <v>22000</v>
      </c>
      <c r="X286" s="145"/>
      <c r="Y286" s="146"/>
    </row>
    <row r="287" spans="1:25" ht="17.25" customHeight="1" x14ac:dyDescent="0.15">
      <c r="A287" s="195"/>
      <c r="B287" s="142"/>
      <c r="C287" s="142"/>
      <c r="D287" s="143"/>
      <c r="E287" s="88" t="s">
        <v>341</v>
      </c>
      <c r="F287" s="196">
        <v>5112</v>
      </c>
      <c r="G287" s="144"/>
      <c r="H287" s="144"/>
      <c r="I287" s="144"/>
      <c r="J287" s="11"/>
      <c r="K287" s="194"/>
      <c r="L287" s="144"/>
      <c r="M287" s="80">
        <f>O287</f>
        <v>0</v>
      </c>
      <c r="N287" s="145"/>
      <c r="O287" s="145">
        <v>0</v>
      </c>
      <c r="P287" s="35"/>
      <c r="Q287" s="35"/>
      <c r="R287" s="35"/>
      <c r="S287" s="145"/>
      <c r="T287" s="145"/>
      <c r="U287" s="145"/>
      <c r="V287" s="145"/>
      <c r="W287" s="145"/>
      <c r="X287" s="145"/>
      <c r="Y287" s="197"/>
    </row>
    <row r="288" spans="1:25" s="170" customFormat="1" ht="17.25" customHeight="1" x14ac:dyDescent="0.15">
      <c r="A288" s="195"/>
      <c r="B288" s="142"/>
      <c r="C288" s="142"/>
      <c r="D288" s="143"/>
      <c r="E288" s="88" t="s">
        <v>343</v>
      </c>
      <c r="F288" s="66" t="s">
        <v>342</v>
      </c>
      <c r="G288" s="144">
        <f>I288</f>
        <v>167776.64000000001</v>
      </c>
      <c r="H288" s="144"/>
      <c r="I288" s="144">
        <v>167776.64000000001</v>
      </c>
      <c r="J288" s="11">
        <f>L288</f>
        <v>13000</v>
      </c>
      <c r="K288" s="194"/>
      <c r="L288" s="144">
        <v>13000</v>
      </c>
      <c r="M288" s="80"/>
      <c r="N288" s="145"/>
      <c r="O288" s="145"/>
      <c r="P288" s="35"/>
      <c r="Q288" s="35"/>
      <c r="R288" s="35"/>
      <c r="S288" s="198">
        <f>U288</f>
        <v>0</v>
      </c>
      <c r="T288" s="198"/>
      <c r="U288" s="198">
        <v>0</v>
      </c>
      <c r="V288" s="145"/>
      <c r="W288" s="145"/>
      <c r="X288" s="145"/>
      <c r="Y288" s="197"/>
    </row>
    <row r="289" spans="1:25" s="170" customFormat="1" ht="18" customHeight="1" x14ac:dyDescent="0.15">
      <c r="A289" s="29"/>
      <c r="B289" s="29"/>
      <c r="C289" s="29"/>
      <c r="D289" s="78"/>
      <c r="E289" s="199" t="s">
        <v>481</v>
      </c>
      <c r="F289" s="66" t="s">
        <v>346</v>
      </c>
      <c r="G289" s="65">
        <f t="shared" si="89"/>
        <v>0</v>
      </c>
      <c r="H289" s="65"/>
      <c r="I289" s="65">
        <v>0</v>
      </c>
      <c r="J289" s="30">
        <f>L289</f>
        <v>0</v>
      </c>
      <c r="K289" s="30"/>
      <c r="L289" s="30">
        <v>0</v>
      </c>
      <c r="M289" s="80">
        <f>O289</f>
        <v>0</v>
      </c>
      <c r="N289" s="154"/>
      <c r="O289" s="35">
        <v>0</v>
      </c>
      <c r="P289" s="35">
        <f t="shared" si="91"/>
        <v>0</v>
      </c>
      <c r="Q289" s="35">
        <f t="shared" si="92"/>
        <v>0</v>
      </c>
      <c r="R289" s="35">
        <f>O289-O24942</f>
        <v>0</v>
      </c>
      <c r="S289" s="80">
        <f>U289</f>
        <v>3000</v>
      </c>
      <c r="T289" s="80"/>
      <c r="U289" s="80">
        <v>3000</v>
      </c>
      <c r="V289" s="35">
        <f>X289</f>
        <v>3000</v>
      </c>
      <c r="W289" s="35"/>
      <c r="X289" s="35">
        <v>3000</v>
      </c>
      <c r="Y289" s="154"/>
    </row>
    <row r="290" spans="1:25" s="170" customFormat="1" ht="15" customHeight="1" x14ac:dyDescent="0.15">
      <c r="A290" s="29"/>
      <c r="B290" s="29"/>
      <c r="C290" s="29"/>
      <c r="D290" s="78"/>
      <c r="E290" s="88" t="s">
        <v>348</v>
      </c>
      <c r="F290" s="66" t="s">
        <v>349</v>
      </c>
      <c r="G290" s="65">
        <f t="shared" si="89"/>
        <v>844.95</v>
      </c>
      <c r="H290" s="65"/>
      <c r="I290" s="65">
        <v>844.95</v>
      </c>
      <c r="J290" s="30">
        <f>L290</f>
        <v>0</v>
      </c>
      <c r="K290" s="30"/>
      <c r="L290" s="30">
        <v>0</v>
      </c>
      <c r="M290" s="80">
        <f>O290</f>
        <v>3000</v>
      </c>
      <c r="N290" s="154"/>
      <c r="O290" s="35">
        <v>3000</v>
      </c>
      <c r="P290" s="35">
        <f t="shared" si="91"/>
        <v>3000</v>
      </c>
      <c r="Q290" s="35">
        <f t="shared" si="92"/>
        <v>0</v>
      </c>
      <c r="R290" s="35">
        <f>O290-O24943</f>
        <v>3000</v>
      </c>
      <c r="S290" s="35">
        <f>U290</f>
        <v>0</v>
      </c>
      <c r="T290" s="35"/>
      <c r="U290" s="35">
        <v>0</v>
      </c>
      <c r="V290" s="35"/>
      <c r="W290" s="35"/>
      <c r="X290" s="35"/>
      <c r="Y290" s="154"/>
    </row>
    <row r="291" spans="1:25" s="170" customFormat="1" ht="15.75" customHeight="1" x14ac:dyDescent="0.15">
      <c r="A291" s="29"/>
      <c r="B291" s="29"/>
      <c r="C291" s="29"/>
      <c r="D291" s="78"/>
      <c r="E291" s="193" t="s">
        <v>449</v>
      </c>
      <c r="F291" s="153" t="s">
        <v>350</v>
      </c>
      <c r="G291" s="65">
        <f t="shared" si="89"/>
        <v>7150</v>
      </c>
      <c r="H291" s="65"/>
      <c r="I291" s="65">
        <v>7150</v>
      </c>
      <c r="J291" s="30">
        <f>L291</f>
        <v>0</v>
      </c>
      <c r="K291" s="30"/>
      <c r="L291" s="30">
        <v>0</v>
      </c>
      <c r="M291" s="80">
        <f t="shared" si="72"/>
        <v>0</v>
      </c>
      <c r="N291" s="35"/>
      <c r="O291" s="35">
        <v>0</v>
      </c>
      <c r="P291" s="35">
        <f t="shared" si="91"/>
        <v>0</v>
      </c>
      <c r="Q291" s="35">
        <f t="shared" si="92"/>
        <v>0</v>
      </c>
      <c r="R291" s="35">
        <f>O291-O24944</f>
        <v>0</v>
      </c>
      <c r="S291" s="35">
        <f>U291</f>
        <v>0</v>
      </c>
      <c r="T291" s="35"/>
      <c r="U291" s="35">
        <v>0</v>
      </c>
      <c r="V291" s="35"/>
      <c r="W291" s="35"/>
      <c r="X291" s="35"/>
      <c r="Y291" s="154"/>
    </row>
    <row r="292" spans="1:25" s="170" customFormat="1" ht="15.75" customHeight="1" x14ac:dyDescent="0.15">
      <c r="A292" s="162"/>
      <c r="B292" s="163"/>
      <c r="C292" s="163"/>
      <c r="D292" s="164"/>
      <c r="E292" s="193" t="s">
        <v>423</v>
      </c>
      <c r="F292" s="200">
        <v>5221</v>
      </c>
      <c r="G292" s="65">
        <f t="shared" si="89"/>
        <v>0</v>
      </c>
      <c r="H292" s="167"/>
      <c r="I292" s="167">
        <v>0</v>
      </c>
      <c r="J292" s="30">
        <f>L292</f>
        <v>0</v>
      </c>
      <c r="K292" s="30"/>
      <c r="L292" s="166">
        <v>0</v>
      </c>
      <c r="M292" s="80">
        <f t="shared" si="72"/>
        <v>0</v>
      </c>
      <c r="N292" s="168"/>
      <c r="O292" s="168">
        <v>0</v>
      </c>
      <c r="P292" s="35">
        <f t="shared" si="91"/>
        <v>0</v>
      </c>
      <c r="Q292" s="35">
        <f t="shared" si="92"/>
        <v>0</v>
      </c>
      <c r="R292" s="35">
        <f>O292-O24945</f>
        <v>0</v>
      </c>
      <c r="S292" s="35">
        <f>U292</f>
        <v>0</v>
      </c>
      <c r="T292" s="168"/>
      <c r="U292" s="168">
        <v>0</v>
      </c>
      <c r="V292" s="168"/>
      <c r="W292" s="168"/>
      <c r="X292" s="168"/>
      <c r="Y292" s="201"/>
    </row>
    <row r="293" spans="1:25" s="74" customFormat="1" ht="16.5" customHeight="1" x14ac:dyDescent="0.15">
      <c r="A293" s="20" t="s">
        <v>264</v>
      </c>
      <c r="B293" s="24" t="s">
        <v>258</v>
      </c>
      <c r="C293" s="24" t="s">
        <v>187</v>
      </c>
      <c r="D293" s="36" t="s">
        <v>174</v>
      </c>
      <c r="E293" s="81" t="s">
        <v>265</v>
      </c>
      <c r="F293" s="86"/>
      <c r="G293" s="87">
        <f>H293+I293</f>
        <v>430045.2</v>
      </c>
      <c r="H293" s="87">
        <f>H295</f>
        <v>348198.32</v>
      </c>
      <c r="I293" s="87">
        <f>I295</f>
        <v>81846.880000000005</v>
      </c>
      <c r="J293" s="87">
        <f>K293</f>
        <v>380223.6</v>
      </c>
      <c r="K293" s="87">
        <f>K295</f>
        <v>380223.6</v>
      </c>
      <c r="L293" s="87"/>
      <c r="M293" s="36">
        <f t="shared" si="72"/>
        <v>462432.2</v>
      </c>
      <c r="N293" s="25">
        <f>N295</f>
        <v>462432.2</v>
      </c>
      <c r="O293" s="25">
        <f>O295</f>
        <v>0</v>
      </c>
      <c r="P293" s="35">
        <f>M293-J293</f>
        <v>82208.600000000035</v>
      </c>
      <c r="Q293" s="35">
        <f>N293-K293</f>
        <v>82208.600000000035</v>
      </c>
      <c r="R293" s="35">
        <f>O293-O24946</f>
        <v>0</v>
      </c>
      <c r="S293" s="25">
        <f>S295</f>
        <v>962068.8</v>
      </c>
      <c r="T293" s="25">
        <f>T295</f>
        <v>487068.8</v>
      </c>
      <c r="U293" s="25">
        <f>U295</f>
        <v>475000</v>
      </c>
      <c r="V293" s="25">
        <f>W293+X293</f>
        <v>987660</v>
      </c>
      <c r="W293" s="25">
        <f>W295</f>
        <v>512660</v>
      </c>
      <c r="X293" s="25">
        <f>X295</f>
        <v>475000</v>
      </c>
      <c r="Y293" s="239" t="s">
        <v>517</v>
      </c>
    </row>
    <row r="294" spans="1:25" ht="12.75" customHeight="1" x14ac:dyDescent="0.15">
      <c r="A294" s="52"/>
      <c r="B294" s="29"/>
      <c r="C294" s="29"/>
      <c r="D294" s="78"/>
      <c r="E294" s="79" t="s">
        <v>179</v>
      </c>
      <c r="F294" s="66"/>
      <c r="G294" s="78"/>
      <c r="H294" s="78"/>
      <c r="I294" s="78"/>
      <c r="J294" s="78"/>
      <c r="K294" s="78"/>
      <c r="L294" s="78"/>
      <c r="M294" s="80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240"/>
    </row>
    <row r="295" spans="1:25" s="98" customFormat="1" ht="12.75" customHeight="1" x14ac:dyDescent="0.15">
      <c r="A295" s="93" t="s">
        <v>266</v>
      </c>
      <c r="B295" s="94" t="s">
        <v>258</v>
      </c>
      <c r="C295" s="94" t="s">
        <v>187</v>
      </c>
      <c r="D295" s="94" t="s">
        <v>177</v>
      </c>
      <c r="E295" s="95" t="s">
        <v>267</v>
      </c>
      <c r="F295" s="96"/>
      <c r="G295" s="97">
        <f>H295+I295</f>
        <v>430045.2</v>
      </c>
      <c r="H295" s="97">
        <f>H297</f>
        <v>348198.32</v>
      </c>
      <c r="I295" s="97">
        <f>I297</f>
        <v>81846.880000000005</v>
      </c>
      <c r="J295" s="97">
        <f>K295</f>
        <v>380223.6</v>
      </c>
      <c r="K295" s="97">
        <f>K297</f>
        <v>380223.6</v>
      </c>
      <c r="L295" s="97"/>
      <c r="M295" s="36">
        <f t="shared" si="72"/>
        <v>462432.2</v>
      </c>
      <c r="N295" s="25">
        <f>N297</f>
        <v>462432.2</v>
      </c>
      <c r="O295" s="25">
        <f>O301</f>
        <v>0</v>
      </c>
      <c r="P295" s="35">
        <f>M295-J295</f>
        <v>82208.600000000035</v>
      </c>
      <c r="Q295" s="35">
        <f>N295-K295</f>
        <v>82208.600000000035</v>
      </c>
      <c r="R295" s="35">
        <f>O295-O24948</f>
        <v>0</v>
      </c>
      <c r="S295" s="25">
        <f>T295+U295</f>
        <v>962068.8</v>
      </c>
      <c r="T295" s="25">
        <f>T297</f>
        <v>487068.8</v>
      </c>
      <c r="U295" s="25">
        <f>U301</f>
        <v>475000</v>
      </c>
      <c r="V295" s="25">
        <f>W295+X295</f>
        <v>987660</v>
      </c>
      <c r="W295" s="25">
        <f>W297</f>
        <v>512660</v>
      </c>
      <c r="X295" s="25">
        <f>X301</f>
        <v>475000</v>
      </c>
      <c r="Y295" s="240"/>
    </row>
    <row r="296" spans="1:25" ht="12.75" customHeight="1" x14ac:dyDescent="0.15">
      <c r="A296" s="52"/>
      <c r="B296" s="29"/>
      <c r="C296" s="29"/>
      <c r="D296" s="78"/>
      <c r="E296" s="79" t="s">
        <v>4</v>
      </c>
      <c r="F296" s="66"/>
      <c r="G296" s="78"/>
      <c r="H296" s="78"/>
      <c r="I296" s="78"/>
      <c r="J296" s="78"/>
      <c r="K296" s="78"/>
      <c r="L296" s="78"/>
      <c r="M296" s="80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240"/>
    </row>
    <row r="297" spans="1:25" s="74" customFormat="1" ht="15" customHeight="1" x14ac:dyDescent="0.15">
      <c r="A297" s="20"/>
      <c r="B297" s="24"/>
      <c r="C297" s="24"/>
      <c r="D297" s="36"/>
      <c r="E297" s="81" t="s">
        <v>393</v>
      </c>
      <c r="F297" s="86"/>
      <c r="G297" s="87">
        <f>H297+I297</f>
        <v>430045.2</v>
      </c>
      <c r="H297" s="87">
        <f>H298+H299+H300</f>
        <v>348198.32</v>
      </c>
      <c r="I297" s="87">
        <f>I301</f>
        <v>81846.880000000005</v>
      </c>
      <c r="J297" s="87">
        <f>K297</f>
        <v>380223.6</v>
      </c>
      <c r="K297" s="87">
        <f>K298+K299+K300</f>
        <v>380223.6</v>
      </c>
      <c r="L297" s="87"/>
      <c r="M297" s="36">
        <f t="shared" si="72"/>
        <v>462432.2</v>
      </c>
      <c r="N297" s="25">
        <f>N298+N299+N300</f>
        <v>462432.2</v>
      </c>
      <c r="O297" s="25">
        <v>0</v>
      </c>
      <c r="P297" s="35">
        <f t="shared" ref="P297:P305" si="93">M297-J297</f>
        <v>82208.600000000035</v>
      </c>
      <c r="Q297" s="35">
        <f t="shared" ref="Q297:Q305" si="94">N297-K297</f>
        <v>82208.600000000035</v>
      </c>
      <c r="R297" s="35">
        <f t="shared" ref="R297:R305" si="95">O297-O24950</f>
        <v>0</v>
      </c>
      <c r="S297" s="25">
        <f>T297</f>
        <v>487068.8</v>
      </c>
      <c r="T297" s="25">
        <f>T298+T299+T300</f>
        <v>487068.8</v>
      </c>
      <c r="U297" s="25">
        <v>0</v>
      </c>
      <c r="V297" s="25">
        <f>W297</f>
        <v>512660</v>
      </c>
      <c r="W297" s="25">
        <f>W298+W299+W300</f>
        <v>512660</v>
      </c>
      <c r="X297" s="25"/>
      <c r="Y297" s="240"/>
    </row>
    <row r="298" spans="1:25" ht="25.5" customHeight="1" x14ac:dyDescent="0.15">
      <c r="A298" s="52"/>
      <c r="B298" s="29"/>
      <c r="C298" s="29"/>
      <c r="D298" s="78"/>
      <c r="E298" s="79" t="s">
        <v>329</v>
      </c>
      <c r="F298" s="89" t="s">
        <v>330</v>
      </c>
      <c r="G298" s="12">
        <f>H298+I298</f>
        <v>343255.7</v>
      </c>
      <c r="H298" s="12">
        <v>343255.7</v>
      </c>
      <c r="I298" s="65"/>
      <c r="J298" s="11">
        <f>K298</f>
        <v>380223.6</v>
      </c>
      <c r="K298" s="11">
        <v>380223.6</v>
      </c>
      <c r="L298" s="65"/>
      <c r="M298" s="80">
        <f t="shared" si="72"/>
        <v>446732.2</v>
      </c>
      <c r="N298" s="35">
        <v>446732.2</v>
      </c>
      <c r="O298" s="35"/>
      <c r="P298" s="35">
        <f t="shared" si="93"/>
        <v>66508.600000000035</v>
      </c>
      <c r="Q298" s="35">
        <f t="shared" si="94"/>
        <v>66508.600000000035</v>
      </c>
      <c r="R298" s="35">
        <f t="shared" si="95"/>
        <v>0</v>
      </c>
      <c r="S298" s="35">
        <f>T298</f>
        <v>469068.79999999999</v>
      </c>
      <c r="T298" s="35">
        <v>469068.79999999999</v>
      </c>
      <c r="U298" s="35"/>
      <c r="V298" s="35">
        <f>W298</f>
        <v>475660</v>
      </c>
      <c r="W298" s="105">
        <v>475660</v>
      </c>
      <c r="X298" s="35"/>
      <c r="Y298" s="240"/>
    </row>
    <row r="299" spans="1:25" s="19" customFormat="1" ht="30" customHeight="1" x14ac:dyDescent="0.15">
      <c r="A299" s="27"/>
      <c r="B299" s="10"/>
      <c r="C299" s="10"/>
      <c r="D299" s="80"/>
      <c r="E299" s="108" t="s">
        <v>448</v>
      </c>
      <c r="F299" s="107" t="s">
        <v>331</v>
      </c>
      <c r="G299" s="12">
        <f>H299+I299</f>
        <v>679</v>
      </c>
      <c r="H299" s="80">
        <v>679</v>
      </c>
      <c r="I299" s="87"/>
      <c r="J299" s="11">
        <f>K299</f>
        <v>0</v>
      </c>
      <c r="K299" s="11">
        <v>0</v>
      </c>
      <c r="L299" s="87"/>
      <c r="M299" s="80">
        <f t="shared" si="72"/>
        <v>5000</v>
      </c>
      <c r="N299" s="35">
        <v>5000</v>
      </c>
      <c r="O299" s="35"/>
      <c r="P299" s="35">
        <f t="shared" si="93"/>
        <v>5000</v>
      </c>
      <c r="Q299" s="35">
        <f t="shared" si="94"/>
        <v>5000</v>
      </c>
      <c r="R299" s="35">
        <f t="shared" si="95"/>
        <v>0</v>
      </c>
      <c r="S299" s="35">
        <f>T299</f>
        <v>7000</v>
      </c>
      <c r="T299" s="35">
        <v>7000</v>
      </c>
      <c r="U299" s="35"/>
      <c r="V299" s="35">
        <f>W299</f>
        <v>17000</v>
      </c>
      <c r="W299" s="35">
        <v>17000</v>
      </c>
      <c r="X299" s="35"/>
      <c r="Y299" s="240"/>
    </row>
    <row r="300" spans="1:25" ht="24" customHeight="1" x14ac:dyDescent="0.15">
      <c r="A300" s="52"/>
      <c r="B300" s="29"/>
      <c r="C300" s="29"/>
      <c r="D300" s="78"/>
      <c r="E300" s="130" t="s">
        <v>419</v>
      </c>
      <c r="F300" s="131" t="s">
        <v>420</v>
      </c>
      <c r="G300" s="12">
        <f>H300+I300</f>
        <v>4263.62</v>
      </c>
      <c r="H300" s="12">
        <v>4263.62</v>
      </c>
      <c r="I300" s="65"/>
      <c r="J300" s="11">
        <f>K300</f>
        <v>0</v>
      </c>
      <c r="K300" s="11">
        <v>0</v>
      </c>
      <c r="L300" s="65"/>
      <c r="M300" s="80">
        <f t="shared" si="72"/>
        <v>10700</v>
      </c>
      <c r="N300" s="35">
        <v>10700</v>
      </c>
      <c r="O300" s="35"/>
      <c r="P300" s="35">
        <f t="shared" si="93"/>
        <v>10700</v>
      </c>
      <c r="Q300" s="35">
        <f t="shared" si="94"/>
        <v>10700</v>
      </c>
      <c r="R300" s="35">
        <f t="shared" si="95"/>
        <v>0</v>
      </c>
      <c r="S300" s="35">
        <f>T300</f>
        <v>11000</v>
      </c>
      <c r="T300" s="35">
        <v>11000</v>
      </c>
      <c r="U300" s="35"/>
      <c r="V300" s="35">
        <f>W300</f>
        <v>20000</v>
      </c>
      <c r="W300" s="35">
        <v>20000</v>
      </c>
      <c r="X300" s="35"/>
      <c r="Y300" s="240"/>
    </row>
    <row r="301" spans="1:25" s="74" customFormat="1" ht="21" x14ac:dyDescent="0.15">
      <c r="A301" s="20"/>
      <c r="B301" s="24"/>
      <c r="C301" s="24"/>
      <c r="D301" s="36"/>
      <c r="E301" s="81" t="s">
        <v>394</v>
      </c>
      <c r="F301" s="86"/>
      <c r="G301" s="87">
        <f>I301</f>
        <v>81846.880000000005</v>
      </c>
      <c r="H301" s="87"/>
      <c r="I301" s="87">
        <f>I302+I303+I304</f>
        <v>81846.880000000005</v>
      </c>
      <c r="J301" s="87">
        <f>L301</f>
        <v>0</v>
      </c>
      <c r="K301" s="87"/>
      <c r="L301" s="87">
        <f>L302+L303+L304</f>
        <v>0</v>
      </c>
      <c r="M301" s="36">
        <f t="shared" si="72"/>
        <v>0</v>
      </c>
      <c r="N301" s="25">
        <v>0</v>
      </c>
      <c r="O301" s="25">
        <f>O302</f>
        <v>0</v>
      </c>
      <c r="P301" s="35">
        <f t="shared" si="93"/>
        <v>0</v>
      </c>
      <c r="Q301" s="35">
        <f t="shared" si="94"/>
        <v>0</v>
      </c>
      <c r="R301" s="35">
        <f t="shared" si="95"/>
        <v>0</v>
      </c>
      <c r="S301" s="25">
        <f>U301</f>
        <v>475000</v>
      </c>
      <c r="T301" s="25"/>
      <c r="U301" s="25">
        <f>U302</f>
        <v>475000</v>
      </c>
      <c r="V301" s="25">
        <f>X301</f>
        <v>475000</v>
      </c>
      <c r="W301" s="25"/>
      <c r="X301" s="25">
        <f>X302</f>
        <v>475000</v>
      </c>
      <c r="Y301" s="240"/>
    </row>
    <row r="302" spans="1:25" ht="12.75" customHeight="1" x14ac:dyDescent="0.15">
      <c r="A302" s="52"/>
      <c r="B302" s="29"/>
      <c r="C302" s="29"/>
      <c r="D302" s="78"/>
      <c r="E302" s="79" t="s">
        <v>341</v>
      </c>
      <c r="F302" s="66" t="s">
        <v>340</v>
      </c>
      <c r="G302" s="80">
        <f>I302</f>
        <v>15748.18</v>
      </c>
      <c r="H302" s="65"/>
      <c r="I302" s="80">
        <v>15748.18</v>
      </c>
      <c r="J302" s="65">
        <f>L302</f>
        <v>0</v>
      </c>
      <c r="K302" s="65"/>
      <c r="L302" s="65">
        <v>0</v>
      </c>
      <c r="M302" s="80">
        <f t="shared" si="72"/>
        <v>0</v>
      </c>
      <c r="N302" s="35">
        <v>0</v>
      </c>
      <c r="O302" s="35">
        <v>0</v>
      </c>
      <c r="P302" s="35">
        <f t="shared" si="93"/>
        <v>0</v>
      </c>
      <c r="Q302" s="35">
        <f t="shared" si="94"/>
        <v>0</v>
      </c>
      <c r="R302" s="35">
        <f t="shared" si="95"/>
        <v>0</v>
      </c>
      <c r="S302" s="35">
        <f>U302</f>
        <v>475000</v>
      </c>
      <c r="T302" s="35"/>
      <c r="U302" s="35">
        <v>475000</v>
      </c>
      <c r="V302" s="35">
        <f>X302</f>
        <v>475000</v>
      </c>
      <c r="W302" s="35"/>
      <c r="X302" s="35">
        <v>475000</v>
      </c>
      <c r="Y302" s="240"/>
    </row>
    <row r="303" spans="1:25" ht="12.75" customHeight="1" x14ac:dyDescent="0.15">
      <c r="A303" s="52"/>
      <c r="B303" s="29"/>
      <c r="C303" s="29"/>
      <c r="D303" s="78"/>
      <c r="E303" s="79" t="s">
        <v>343</v>
      </c>
      <c r="F303" s="66" t="s">
        <v>342</v>
      </c>
      <c r="G303" s="80">
        <f>I303</f>
        <v>66063.7</v>
      </c>
      <c r="H303" s="65"/>
      <c r="I303" s="65">
        <v>66063.7</v>
      </c>
      <c r="J303" s="65">
        <f>L303</f>
        <v>0</v>
      </c>
      <c r="K303" s="65"/>
      <c r="L303" s="65">
        <v>0</v>
      </c>
      <c r="M303" s="80">
        <f t="shared" si="72"/>
        <v>0</v>
      </c>
      <c r="N303" s="35"/>
      <c r="O303" s="35">
        <v>0</v>
      </c>
      <c r="P303" s="35">
        <f t="shared" si="93"/>
        <v>0</v>
      </c>
      <c r="Q303" s="35">
        <f t="shared" si="94"/>
        <v>0</v>
      </c>
      <c r="R303" s="35">
        <f t="shared" si="95"/>
        <v>0</v>
      </c>
      <c r="S303" s="35">
        <f>T303</f>
        <v>0</v>
      </c>
      <c r="T303" s="35"/>
      <c r="U303" s="35">
        <v>0</v>
      </c>
      <c r="V303" s="35"/>
      <c r="W303" s="35"/>
      <c r="X303" s="35"/>
      <c r="Y303" s="240"/>
    </row>
    <row r="304" spans="1:25" ht="12.75" customHeight="1" x14ac:dyDescent="0.15">
      <c r="A304" s="52"/>
      <c r="B304" s="29"/>
      <c r="C304" s="29"/>
      <c r="D304" s="78"/>
      <c r="E304" s="193" t="s">
        <v>449</v>
      </c>
      <c r="F304" s="153" t="s">
        <v>350</v>
      </c>
      <c r="G304" s="80">
        <f>I304</f>
        <v>35</v>
      </c>
      <c r="H304" s="65"/>
      <c r="I304" s="80">
        <v>35</v>
      </c>
      <c r="J304" s="65">
        <f>L304</f>
        <v>0</v>
      </c>
      <c r="K304" s="65"/>
      <c r="L304" s="65">
        <v>0</v>
      </c>
      <c r="M304" s="80">
        <f t="shared" si="72"/>
        <v>0</v>
      </c>
      <c r="N304" s="35"/>
      <c r="O304" s="35">
        <v>0</v>
      </c>
      <c r="P304" s="35">
        <f t="shared" si="93"/>
        <v>0</v>
      </c>
      <c r="Q304" s="35">
        <f t="shared" si="94"/>
        <v>0</v>
      </c>
      <c r="R304" s="35">
        <f t="shared" si="95"/>
        <v>0</v>
      </c>
      <c r="S304" s="35">
        <f>T304</f>
        <v>0</v>
      </c>
      <c r="T304" s="35"/>
      <c r="U304" s="35">
        <v>0</v>
      </c>
      <c r="V304" s="35"/>
      <c r="W304" s="35"/>
      <c r="X304" s="35"/>
      <c r="Y304" s="240"/>
    </row>
    <row r="305" spans="1:25" s="74" customFormat="1" x14ac:dyDescent="0.15">
      <c r="A305" s="202">
        <v>2980</v>
      </c>
      <c r="B305" s="203" t="s">
        <v>211</v>
      </c>
      <c r="C305" s="203" t="s">
        <v>464</v>
      </c>
      <c r="D305" s="203" t="s">
        <v>174</v>
      </c>
      <c r="E305" s="204" t="s">
        <v>463</v>
      </c>
      <c r="F305" s="86"/>
      <c r="G305" s="87">
        <f>H305</f>
        <v>3875</v>
      </c>
      <c r="H305" s="87">
        <f>H307</f>
        <v>3875</v>
      </c>
      <c r="I305" s="87"/>
      <c r="J305" s="87">
        <f>K305</f>
        <v>5000</v>
      </c>
      <c r="K305" s="87">
        <f>K307</f>
        <v>5000</v>
      </c>
      <c r="L305" s="87"/>
      <c r="M305" s="36">
        <f t="shared" si="72"/>
        <v>3000</v>
      </c>
      <c r="N305" s="25">
        <f>N307</f>
        <v>3000</v>
      </c>
      <c r="O305" s="25"/>
      <c r="P305" s="35">
        <f t="shared" si="93"/>
        <v>-2000</v>
      </c>
      <c r="Q305" s="35">
        <f t="shared" si="94"/>
        <v>-2000</v>
      </c>
      <c r="R305" s="35">
        <f t="shared" si="95"/>
        <v>0</v>
      </c>
      <c r="S305" s="25">
        <f>T305</f>
        <v>3000</v>
      </c>
      <c r="T305" s="25">
        <f>T307</f>
        <v>3000</v>
      </c>
      <c r="U305" s="25"/>
      <c r="V305" s="25">
        <f>W305</f>
        <v>4500</v>
      </c>
      <c r="W305" s="25">
        <f>W307</f>
        <v>4500</v>
      </c>
      <c r="X305" s="25"/>
      <c r="Y305" s="241"/>
    </row>
    <row r="306" spans="1:25" ht="12.75" customHeight="1" x14ac:dyDescent="0.15">
      <c r="A306" s="205"/>
      <c r="B306" s="107"/>
      <c r="C306" s="107"/>
      <c r="D306" s="107"/>
      <c r="E306" s="108" t="s">
        <v>417</v>
      </c>
      <c r="F306" s="66"/>
      <c r="G306" s="78"/>
      <c r="H306" s="78"/>
      <c r="I306" s="78"/>
      <c r="J306" s="78"/>
      <c r="K306" s="78"/>
      <c r="L306" s="78"/>
      <c r="M306" s="80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2"/>
    </row>
    <row r="307" spans="1:25" s="98" customFormat="1" ht="12.75" customHeight="1" x14ac:dyDescent="0.15">
      <c r="A307" s="202">
        <v>2981</v>
      </c>
      <c r="B307" s="203" t="s">
        <v>211</v>
      </c>
      <c r="C307" s="203" t="s">
        <v>464</v>
      </c>
      <c r="D307" s="203" t="s">
        <v>177</v>
      </c>
      <c r="E307" s="180" t="s">
        <v>463</v>
      </c>
      <c r="F307" s="96"/>
      <c r="G307" s="97">
        <f>H307</f>
        <v>3875</v>
      </c>
      <c r="H307" s="97">
        <f>H309+H310+H311</f>
        <v>3875</v>
      </c>
      <c r="I307" s="97"/>
      <c r="J307" s="97">
        <f>K307</f>
        <v>5000</v>
      </c>
      <c r="K307" s="97">
        <f>K309+K310+K311</f>
        <v>5000</v>
      </c>
      <c r="L307" s="97"/>
      <c r="M307" s="36">
        <f t="shared" si="72"/>
        <v>3000</v>
      </c>
      <c r="N307" s="25">
        <f>N311</f>
        <v>3000</v>
      </c>
      <c r="O307" s="25"/>
      <c r="P307" s="35">
        <f>M307-J307</f>
        <v>-2000</v>
      </c>
      <c r="Q307" s="35">
        <f>N307-K307</f>
        <v>-2000</v>
      </c>
      <c r="R307" s="35">
        <f>O307-O24960</f>
        <v>0</v>
      </c>
      <c r="S307" s="25">
        <f>T307</f>
        <v>3000</v>
      </c>
      <c r="T307" s="25">
        <f>T309+T310+T311</f>
        <v>3000</v>
      </c>
      <c r="U307" s="25"/>
      <c r="V307" s="25">
        <f>W307</f>
        <v>4500</v>
      </c>
      <c r="W307" s="25">
        <f>W311</f>
        <v>4500</v>
      </c>
      <c r="X307" s="25"/>
      <c r="Y307" s="179"/>
    </row>
    <row r="308" spans="1:25" ht="12.75" customHeight="1" x14ac:dyDescent="0.15">
      <c r="A308" s="52"/>
      <c r="B308" s="29"/>
      <c r="C308" s="29"/>
      <c r="D308" s="78"/>
      <c r="E308" s="79" t="s">
        <v>4</v>
      </c>
      <c r="F308" s="66"/>
      <c r="G308" s="78"/>
      <c r="H308" s="78"/>
      <c r="I308" s="78"/>
      <c r="J308" s="78"/>
      <c r="K308" s="78"/>
      <c r="L308" s="78"/>
      <c r="M308" s="80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2"/>
    </row>
    <row r="309" spans="1:25" s="19" customFormat="1" ht="21" x14ac:dyDescent="0.15">
      <c r="A309" s="27"/>
      <c r="B309" s="10"/>
      <c r="C309" s="10"/>
      <c r="D309" s="80"/>
      <c r="E309" s="108" t="s">
        <v>465</v>
      </c>
      <c r="F309" s="107" t="s">
        <v>308</v>
      </c>
      <c r="G309" s="80">
        <f>H309</f>
        <v>0</v>
      </c>
      <c r="H309" s="80">
        <v>0</v>
      </c>
      <c r="I309" s="87"/>
      <c r="J309" s="80">
        <v>0</v>
      </c>
      <c r="K309" s="80">
        <v>0</v>
      </c>
      <c r="L309" s="87"/>
      <c r="M309" s="80">
        <f t="shared" si="72"/>
        <v>0</v>
      </c>
      <c r="N309" s="35"/>
      <c r="O309" s="35"/>
      <c r="P309" s="35">
        <f t="shared" ref="P309:P314" si="96">M309-J309</f>
        <v>0</v>
      </c>
      <c r="Q309" s="35">
        <f t="shared" ref="Q309:Q314" si="97">N309-K309</f>
        <v>0</v>
      </c>
      <c r="R309" s="35">
        <f>O309-O24962</f>
        <v>0</v>
      </c>
      <c r="S309" s="35">
        <f>T309</f>
        <v>0</v>
      </c>
      <c r="T309" s="35">
        <v>0</v>
      </c>
      <c r="U309" s="35"/>
      <c r="V309" s="35"/>
      <c r="W309" s="35"/>
      <c r="X309" s="35"/>
      <c r="Y309" s="26"/>
    </row>
    <row r="310" spans="1:25" ht="12.75" customHeight="1" x14ac:dyDescent="0.15">
      <c r="A310" s="52"/>
      <c r="B310" s="29"/>
      <c r="C310" s="29"/>
      <c r="D310" s="78"/>
      <c r="E310" s="108" t="s">
        <v>497</v>
      </c>
      <c r="F310" s="107">
        <v>4639</v>
      </c>
      <c r="G310" s="78">
        <f>H310</f>
        <v>300</v>
      </c>
      <c r="H310" s="65">
        <v>300</v>
      </c>
      <c r="I310" s="65"/>
      <c r="J310" s="30">
        <v>0</v>
      </c>
      <c r="K310" s="30">
        <v>0</v>
      </c>
      <c r="L310" s="65"/>
      <c r="M310" s="80">
        <f t="shared" si="72"/>
        <v>0</v>
      </c>
      <c r="N310" s="35"/>
      <c r="O310" s="35"/>
      <c r="P310" s="35">
        <f t="shared" si="96"/>
        <v>0</v>
      </c>
      <c r="Q310" s="35">
        <f t="shared" si="97"/>
        <v>0</v>
      </c>
      <c r="R310" s="35">
        <f>O310-O24963</f>
        <v>0</v>
      </c>
      <c r="S310" s="35">
        <f>T310</f>
        <v>0</v>
      </c>
      <c r="T310" s="35">
        <v>0</v>
      </c>
      <c r="U310" s="35"/>
      <c r="V310" s="35"/>
      <c r="W310" s="35"/>
      <c r="X310" s="35"/>
      <c r="Y310" s="32"/>
    </row>
    <row r="311" spans="1:25" ht="24" customHeight="1" x14ac:dyDescent="0.15">
      <c r="A311" s="52"/>
      <c r="B311" s="29"/>
      <c r="C311" s="29"/>
      <c r="D311" s="78"/>
      <c r="E311" s="108" t="s">
        <v>421</v>
      </c>
      <c r="F311" s="107" t="s">
        <v>422</v>
      </c>
      <c r="G311" s="80">
        <f>H311</f>
        <v>3575</v>
      </c>
      <c r="H311" s="11">
        <v>3575</v>
      </c>
      <c r="I311" s="65"/>
      <c r="J311" s="11">
        <f>K311</f>
        <v>5000</v>
      </c>
      <c r="K311" s="11">
        <v>5000</v>
      </c>
      <c r="L311" s="65"/>
      <c r="M311" s="80">
        <f t="shared" si="72"/>
        <v>3000</v>
      </c>
      <c r="N311" s="35">
        <v>3000</v>
      </c>
      <c r="O311" s="35">
        <v>0</v>
      </c>
      <c r="P311" s="35">
        <f t="shared" si="96"/>
        <v>-2000</v>
      </c>
      <c r="Q311" s="35">
        <f t="shared" si="97"/>
        <v>-2000</v>
      </c>
      <c r="R311" s="35">
        <f>O311-O24964</f>
        <v>0</v>
      </c>
      <c r="S311" s="35">
        <f>T311</f>
        <v>3000</v>
      </c>
      <c r="T311" s="35">
        <v>3000</v>
      </c>
      <c r="U311" s="35"/>
      <c r="V311" s="35">
        <f>W311</f>
        <v>4500</v>
      </c>
      <c r="W311" s="35">
        <v>4500</v>
      </c>
      <c r="X311" s="35"/>
      <c r="Y311" s="32"/>
    </row>
    <row r="312" spans="1:25" s="74" customFormat="1" ht="42" x14ac:dyDescent="0.15">
      <c r="A312" s="20" t="s">
        <v>268</v>
      </c>
      <c r="B312" s="24" t="s">
        <v>269</v>
      </c>
      <c r="C312" s="24" t="s">
        <v>174</v>
      </c>
      <c r="D312" s="36" t="s">
        <v>174</v>
      </c>
      <c r="E312" s="81" t="s">
        <v>270</v>
      </c>
      <c r="F312" s="86"/>
      <c r="G312" s="87">
        <f>H312</f>
        <v>30784.89</v>
      </c>
      <c r="H312" s="87">
        <f>H314+H320</f>
        <v>30784.89</v>
      </c>
      <c r="I312" s="87"/>
      <c r="J312" s="87">
        <f>K312</f>
        <v>35015</v>
      </c>
      <c r="K312" s="87">
        <f>K314+K320</f>
        <v>35015</v>
      </c>
      <c r="L312" s="87"/>
      <c r="M312" s="36">
        <f t="shared" ref="M312:M336" si="98">N312+O312</f>
        <v>39476.800000000003</v>
      </c>
      <c r="N312" s="25">
        <f>N314+N320</f>
        <v>39476.800000000003</v>
      </c>
      <c r="O312" s="25"/>
      <c r="P312" s="35">
        <f t="shared" si="96"/>
        <v>4461.8000000000029</v>
      </c>
      <c r="Q312" s="35">
        <f t="shared" si="97"/>
        <v>4461.8000000000029</v>
      </c>
      <c r="R312" s="35">
        <f>O312-O24965</f>
        <v>0</v>
      </c>
      <c r="S312" s="25">
        <f>T312</f>
        <v>42190.7</v>
      </c>
      <c r="T312" s="25">
        <f>T314+T320</f>
        <v>42190.7</v>
      </c>
      <c r="U312" s="25"/>
      <c r="V312" s="25">
        <f>V314+V320</f>
        <v>56970.7</v>
      </c>
      <c r="W312" s="25">
        <f>W314+W320</f>
        <v>56970.7</v>
      </c>
      <c r="X312" s="25"/>
      <c r="Y312" s="206" t="s">
        <v>518</v>
      </c>
    </row>
    <row r="313" spans="1:25" ht="12.75" customHeight="1" x14ac:dyDescent="0.15">
      <c r="A313" s="52"/>
      <c r="B313" s="29"/>
      <c r="C313" s="29"/>
      <c r="D313" s="78"/>
      <c r="E313" s="79" t="s">
        <v>4</v>
      </c>
      <c r="F313" s="66"/>
      <c r="G313" s="78"/>
      <c r="H313" s="78"/>
      <c r="I313" s="78"/>
      <c r="J313" s="78"/>
      <c r="K313" s="78"/>
      <c r="L313" s="78"/>
      <c r="M313" s="80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2"/>
    </row>
    <row r="314" spans="1:25" s="74" customFormat="1" ht="14.25" customHeight="1" x14ac:dyDescent="0.15">
      <c r="A314" s="20" t="s">
        <v>271</v>
      </c>
      <c r="B314" s="24" t="s">
        <v>269</v>
      </c>
      <c r="C314" s="24" t="s">
        <v>202</v>
      </c>
      <c r="D314" s="36" t="s">
        <v>174</v>
      </c>
      <c r="E314" s="81" t="s">
        <v>272</v>
      </c>
      <c r="F314" s="86"/>
      <c r="G314" s="87">
        <f>H314</f>
        <v>17803.099999999999</v>
      </c>
      <c r="H314" s="87">
        <f>H316</f>
        <v>17803.099999999999</v>
      </c>
      <c r="I314" s="87"/>
      <c r="J314" s="87">
        <f>K314</f>
        <v>24015</v>
      </c>
      <c r="K314" s="87">
        <f>K316</f>
        <v>24015</v>
      </c>
      <c r="L314" s="87"/>
      <c r="M314" s="36">
        <f t="shared" si="98"/>
        <v>26476.799999999999</v>
      </c>
      <c r="N314" s="25">
        <f>N316</f>
        <v>26476.799999999999</v>
      </c>
      <c r="O314" s="25"/>
      <c r="P314" s="35">
        <f t="shared" si="96"/>
        <v>2461.7999999999993</v>
      </c>
      <c r="Q314" s="35">
        <f t="shared" si="97"/>
        <v>2461.7999999999993</v>
      </c>
      <c r="R314" s="35">
        <f>O314-O24967</f>
        <v>0</v>
      </c>
      <c r="S314" s="25">
        <f>T314</f>
        <v>29190.7</v>
      </c>
      <c r="T314" s="25">
        <f>T316</f>
        <v>29190.7</v>
      </c>
      <c r="U314" s="25"/>
      <c r="V314" s="25">
        <f>W314</f>
        <v>30290.7</v>
      </c>
      <c r="W314" s="25">
        <f>W316</f>
        <v>30290.7</v>
      </c>
      <c r="X314" s="25"/>
      <c r="Y314" s="92"/>
    </row>
    <row r="315" spans="1:25" ht="12.75" customHeight="1" x14ac:dyDescent="0.15">
      <c r="A315" s="52"/>
      <c r="B315" s="29"/>
      <c r="C315" s="29"/>
      <c r="D315" s="78"/>
      <c r="E315" s="79" t="s">
        <v>179</v>
      </c>
      <c r="F315" s="66"/>
      <c r="G315" s="78"/>
      <c r="H315" s="78"/>
      <c r="I315" s="78"/>
      <c r="J315" s="78"/>
      <c r="K315" s="78"/>
      <c r="L315" s="78"/>
      <c r="M315" s="80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2"/>
    </row>
    <row r="316" spans="1:25" ht="21" customHeight="1" x14ac:dyDescent="0.15">
      <c r="A316" s="15" t="s">
        <v>273</v>
      </c>
      <c r="B316" s="12" t="s">
        <v>269</v>
      </c>
      <c r="C316" s="12" t="s">
        <v>202</v>
      </c>
      <c r="D316" s="12" t="s">
        <v>177</v>
      </c>
      <c r="E316" s="88" t="s">
        <v>272</v>
      </c>
      <c r="F316" s="66"/>
      <c r="G316" s="80">
        <f>H316</f>
        <v>17803.099999999999</v>
      </c>
      <c r="H316" s="80">
        <f>H318+H319</f>
        <v>17803.099999999999</v>
      </c>
      <c r="I316" s="78"/>
      <c r="J316" s="80">
        <f>K316</f>
        <v>24015</v>
      </c>
      <c r="K316" s="80">
        <f>K318</f>
        <v>24015</v>
      </c>
      <c r="L316" s="78"/>
      <c r="M316" s="80">
        <f t="shared" si="98"/>
        <v>26476.799999999999</v>
      </c>
      <c r="N316" s="35">
        <f>N318</f>
        <v>26476.799999999999</v>
      </c>
      <c r="O316" s="35"/>
      <c r="P316" s="35">
        <f t="shared" ref="P316:P332" si="99">M316-J316</f>
        <v>2461.7999999999993</v>
      </c>
      <c r="Q316" s="35">
        <f t="shared" ref="Q316:Q332" si="100">N316-K316</f>
        <v>2461.7999999999993</v>
      </c>
      <c r="R316" s="35">
        <f>O316-O24969</f>
        <v>0</v>
      </c>
      <c r="S316" s="35">
        <f>T316</f>
        <v>29190.7</v>
      </c>
      <c r="T316" s="35">
        <f>T318</f>
        <v>29190.7</v>
      </c>
      <c r="U316" s="35"/>
      <c r="V316" s="35">
        <f>W316</f>
        <v>30290.7</v>
      </c>
      <c r="W316" s="35">
        <f>W318</f>
        <v>30290.7</v>
      </c>
      <c r="X316" s="35"/>
      <c r="Y316" s="32"/>
    </row>
    <row r="317" spans="1:25" ht="12.75" customHeight="1" x14ac:dyDescent="0.15">
      <c r="A317" s="52"/>
      <c r="B317" s="29"/>
      <c r="C317" s="29"/>
      <c r="D317" s="78"/>
      <c r="E317" s="79" t="s">
        <v>4</v>
      </c>
      <c r="F317" s="66"/>
      <c r="G317" s="78"/>
      <c r="H317" s="78"/>
      <c r="I317" s="78"/>
      <c r="J317" s="78"/>
      <c r="K317" s="78"/>
      <c r="L317" s="78"/>
      <c r="M317" s="80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2"/>
    </row>
    <row r="318" spans="1:25" s="19" customFormat="1" ht="21" x14ac:dyDescent="0.15">
      <c r="A318" s="27"/>
      <c r="B318" s="10"/>
      <c r="C318" s="10"/>
      <c r="D318" s="80"/>
      <c r="E318" s="79" t="s">
        <v>329</v>
      </c>
      <c r="F318" s="66" t="s">
        <v>330</v>
      </c>
      <c r="G318" s="80">
        <f>H318</f>
        <v>17370.099999999999</v>
      </c>
      <c r="H318" s="80">
        <v>17370.099999999999</v>
      </c>
      <c r="I318" s="87"/>
      <c r="J318" s="80">
        <f>K318</f>
        <v>24015</v>
      </c>
      <c r="K318" s="80">
        <v>24015</v>
      </c>
      <c r="L318" s="87"/>
      <c r="M318" s="80">
        <f t="shared" si="98"/>
        <v>26476.799999999999</v>
      </c>
      <c r="N318" s="35">
        <v>26476.799999999999</v>
      </c>
      <c r="O318" s="35"/>
      <c r="P318" s="35">
        <f t="shared" si="99"/>
        <v>2461.7999999999993</v>
      </c>
      <c r="Q318" s="35">
        <f t="shared" si="100"/>
        <v>2461.7999999999993</v>
      </c>
      <c r="R318" s="35">
        <f>O318-O24971</f>
        <v>0</v>
      </c>
      <c r="S318" s="35">
        <f>T318</f>
        <v>29190.7</v>
      </c>
      <c r="T318" s="35">
        <v>29190.7</v>
      </c>
      <c r="U318" s="35"/>
      <c r="V318" s="35">
        <f>W318</f>
        <v>30290.7</v>
      </c>
      <c r="W318" s="105">
        <v>30290.7</v>
      </c>
      <c r="X318" s="35"/>
      <c r="Y318" s="26"/>
    </row>
    <row r="319" spans="1:25" s="19" customFormat="1" ht="21" x14ac:dyDescent="0.15">
      <c r="A319" s="27"/>
      <c r="B319" s="10"/>
      <c r="C319" s="10"/>
      <c r="D319" s="80"/>
      <c r="E319" s="108" t="s">
        <v>448</v>
      </c>
      <c r="F319" s="107" t="s">
        <v>331</v>
      </c>
      <c r="G319" s="80">
        <f>H319</f>
        <v>433</v>
      </c>
      <c r="H319" s="80">
        <v>433</v>
      </c>
      <c r="I319" s="87"/>
      <c r="J319" s="80"/>
      <c r="K319" s="80"/>
      <c r="L319" s="87"/>
      <c r="M319" s="80"/>
      <c r="N319" s="35"/>
      <c r="O319" s="35"/>
      <c r="P319" s="35"/>
      <c r="Q319" s="35"/>
      <c r="R319" s="35"/>
      <c r="S319" s="35"/>
      <c r="T319" s="35"/>
      <c r="U319" s="35"/>
      <c r="V319" s="35"/>
      <c r="W319" s="105"/>
      <c r="X319" s="35"/>
      <c r="Y319" s="26"/>
    </row>
    <row r="320" spans="1:25" s="74" customFormat="1" ht="21" x14ac:dyDescent="0.15">
      <c r="A320" s="20" t="s">
        <v>274</v>
      </c>
      <c r="B320" s="24" t="s">
        <v>269</v>
      </c>
      <c r="C320" s="24" t="s">
        <v>209</v>
      </c>
      <c r="D320" s="36" t="s">
        <v>174</v>
      </c>
      <c r="E320" s="81" t="s">
        <v>275</v>
      </c>
      <c r="F320" s="86"/>
      <c r="G320" s="87">
        <f>H320</f>
        <v>12981.79</v>
      </c>
      <c r="H320" s="87">
        <f>H322</f>
        <v>12981.79</v>
      </c>
      <c r="I320" s="87"/>
      <c r="J320" s="87">
        <f>K320</f>
        <v>11000</v>
      </c>
      <c r="K320" s="87">
        <f>K322</f>
        <v>11000</v>
      </c>
      <c r="L320" s="87"/>
      <c r="M320" s="36">
        <f t="shared" si="98"/>
        <v>13000</v>
      </c>
      <c r="N320" s="25">
        <f>N322</f>
        <v>13000</v>
      </c>
      <c r="O320" s="25"/>
      <c r="P320" s="25">
        <f t="shared" si="99"/>
        <v>2000</v>
      </c>
      <c r="Q320" s="25">
        <f t="shared" si="100"/>
        <v>2000</v>
      </c>
      <c r="R320" s="25">
        <f>O320-O24972</f>
        <v>0</v>
      </c>
      <c r="S320" s="25">
        <f>T320</f>
        <v>13000</v>
      </c>
      <c r="T320" s="25">
        <f>T322</f>
        <v>13000</v>
      </c>
      <c r="U320" s="25"/>
      <c r="V320" s="25">
        <f>W320</f>
        <v>26680</v>
      </c>
      <c r="W320" s="25">
        <f>W322</f>
        <v>26680</v>
      </c>
      <c r="X320" s="25"/>
      <c r="Y320" s="92"/>
    </row>
    <row r="321" spans="1:25" ht="12.75" customHeight="1" x14ac:dyDescent="0.15">
      <c r="A321" s="52"/>
      <c r="B321" s="29"/>
      <c r="C321" s="29"/>
      <c r="D321" s="78"/>
      <c r="E321" s="79" t="s">
        <v>179</v>
      </c>
      <c r="F321" s="66"/>
      <c r="G321" s="78"/>
      <c r="H321" s="78"/>
      <c r="I321" s="78"/>
      <c r="J321" s="78"/>
      <c r="K321" s="78"/>
      <c r="L321" s="78"/>
      <c r="M321" s="80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2"/>
    </row>
    <row r="322" spans="1:25" s="98" customFormat="1" ht="24" customHeight="1" x14ac:dyDescent="0.15">
      <c r="A322" s="67" t="s">
        <v>276</v>
      </c>
      <c r="B322" s="68" t="s">
        <v>269</v>
      </c>
      <c r="C322" s="68" t="s">
        <v>209</v>
      </c>
      <c r="D322" s="68" t="s">
        <v>177</v>
      </c>
      <c r="E322" s="95" t="s">
        <v>275</v>
      </c>
      <c r="F322" s="96"/>
      <c r="G322" s="36">
        <f>H322</f>
        <v>12981.79</v>
      </c>
      <c r="H322" s="36">
        <f>H324+H325+H326+H327+H328+H329</f>
        <v>12981.79</v>
      </c>
      <c r="I322" s="36"/>
      <c r="J322" s="36">
        <f>K322</f>
        <v>11000</v>
      </c>
      <c r="K322" s="36">
        <f>K324+K325+K326+K327+K329</f>
        <v>11000</v>
      </c>
      <c r="L322" s="97"/>
      <c r="M322" s="36">
        <f t="shared" si="98"/>
        <v>13000</v>
      </c>
      <c r="N322" s="25">
        <f>N324+N325+N326+N327+N328+N329</f>
        <v>13000</v>
      </c>
      <c r="O322" s="25"/>
      <c r="P322" s="25">
        <f t="shared" si="99"/>
        <v>2000</v>
      </c>
      <c r="Q322" s="25">
        <f t="shared" si="100"/>
        <v>2000</v>
      </c>
      <c r="R322" s="25">
        <f>O322-O24974</f>
        <v>0</v>
      </c>
      <c r="S322" s="25">
        <f>T322</f>
        <v>13000</v>
      </c>
      <c r="T322" s="25">
        <f>T324+T325+T326+T327+T328+T329</f>
        <v>13000</v>
      </c>
      <c r="U322" s="25"/>
      <c r="V322" s="25">
        <f>W322</f>
        <v>26680</v>
      </c>
      <c r="W322" s="25">
        <f>W324+W325+W326+W327+W328+W329</f>
        <v>26680</v>
      </c>
      <c r="X322" s="25"/>
      <c r="Y322" s="179"/>
    </row>
    <row r="323" spans="1:25" ht="12.75" customHeight="1" x14ac:dyDescent="0.15">
      <c r="A323" s="52"/>
      <c r="B323" s="29"/>
      <c r="C323" s="29"/>
      <c r="D323" s="78"/>
      <c r="E323" s="79" t="s">
        <v>4</v>
      </c>
      <c r="F323" s="66"/>
      <c r="G323" s="78"/>
      <c r="H323" s="78"/>
      <c r="I323" s="78"/>
      <c r="J323" s="78"/>
      <c r="K323" s="78"/>
      <c r="L323" s="78"/>
      <c r="M323" s="80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2"/>
    </row>
    <row r="324" spans="1:25" ht="12.75" customHeight="1" x14ac:dyDescent="0.15">
      <c r="A324" s="52"/>
      <c r="B324" s="29"/>
      <c r="C324" s="29"/>
      <c r="D324" s="78"/>
      <c r="E324" s="79" t="s">
        <v>314</v>
      </c>
      <c r="F324" s="66" t="s">
        <v>315</v>
      </c>
      <c r="G324" s="78">
        <f t="shared" ref="G324:G329" si="101">H324</f>
        <v>975</v>
      </c>
      <c r="H324" s="65">
        <v>975</v>
      </c>
      <c r="I324" s="65"/>
      <c r="J324" s="30">
        <f t="shared" ref="J324:J330" si="102">K324</f>
        <v>1000</v>
      </c>
      <c r="K324" s="30">
        <v>1000</v>
      </c>
      <c r="L324" s="65"/>
      <c r="M324" s="80">
        <f t="shared" si="98"/>
        <v>0</v>
      </c>
      <c r="N324" s="35">
        <v>0</v>
      </c>
      <c r="O324" s="35"/>
      <c r="P324" s="35">
        <f t="shared" si="99"/>
        <v>-1000</v>
      </c>
      <c r="Q324" s="35">
        <f t="shared" si="100"/>
        <v>-1000</v>
      </c>
      <c r="R324" s="35">
        <f>O324-O24976</f>
        <v>0</v>
      </c>
      <c r="S324" s="35">
        <f t="shared" ref="S324:S330" si="103">T324</f>
        <v>0</v>
      </c>
      <c r="T324" s="35">
        <v>0</v>
      </c>
      <c r="U324" s="35"/>
      <c r="V324" s="35">
        <f t="shared" ref="V324:V330" si="104">W324</f>
        <v>1000</v>
      </c>
      <c r="W324" s="35">
        <v>1000</v>
      </c>
      <c r="X324" s="35"/>
      <c r="Y324" s="32"/>
    </row>
    <row r="325" spans="1:25" ht="12.75" customHeight="1" x14ac:dyDescent="0.15">
      <c r="A325" s="52"/>
      <c r="B325" s="29"/>
      <c r="C325" s="29"/>
      <c r="D325" s="78"/>
      <c r="E325" s="99" t="s">
        <v>439</v>
      </c>
      <c r="F325" s="89" t="s">
        <v>318</v>
      </c>
      <c r="G325" s="78">
        <f t="shared" si="101"/>
        <v>650</v>
      </c>
      <c r="H325" s="65">
        <v>650</v>
      </c>
      <c r="I325" s="65"/>
      <c r="J325" s="30">
        <f t="shared" si="102"/>
        <v>0</v>
      </c>
      <c r="K325" s="30">
        <v>0</v>
      </c>
      <c r="L325" s="65"/>
      <c r="M325" s="80">
        <f t="shared" si="98"/>
        <v>0</v>
      </c>
      <c r="N325" s="35"/>
      <c r="O325" s="35"/>
      <c r="P325" s="35">
        <f t="shared" si="99"/>
        <v>0</v>
      </c>
      <c r="Q325" s="35">
        <f t="shared" si="100"/>
        <v>0</v>
      </c>
      <c r="R325" s="35">
        <f>O325-O24977</f>
        <v>0</v>
      </c>
      <c r="S325" s="35">
        <f t="shared" si="103"/>
        <v>0</v>
      </c>
      <c r="T325" s="35">
        <v>0</v>
      </c>
      <c r="U325" s="35"/>
      <c r="V325" s="35">
        <f t="shared" si="104"/>
        <v>1500</v>
      </c>
      <c r="W325" s="35">
        <v>1500</v>
      </c>
      <c r="X325" s="35"/>
      <c r="Y325" s="32"/>
    </row>
    <row r="326" spans="1:25" ht="24" customHeight="1" x14ac:dyDescent="0.15">
      <c r="A326" s="52"/>
      <c r="B326" s="29"/>
      <c r="C326" s="29"/>
      <c r="D326" s="78"/>
      <c r="E326" s="91" t="s">
        <v>431</v>
      </c>
      <c r="F326" s="89" t="s">
        <v>320</v>
      </c>
      <c r="G326" s="80">
        <f t="shared" si="101"/>
        <v>482.84</v>
      </c>
      <c r="H326" s="12">
        <v>482.84</v>
      </c>
      <c r="I326" s="65"/>
      <c r="J326" s="30">
        <f t="shared" si="102"/>
        <v>0</v>
      </c>
      <c r="K326" s="30">
        <v>0</v>
      </c>
      <c r="L326" s="65"/>
      <c r="M326" s="80">
        <f t="shared" si="98"/>
        <v>0</v>
      </c>
      <c r="N326" s="35"/>
      <c r="O326" s="35"/>
      <c r="P326" s="35">
        <f t="shared" si="99"/>
        <v>0</v>
      </c>
      <c r="Q326" s="35">
        <f t="shared" si="100"/>
        <v>0</v>
      </c>
      <c r="R326" s="35">
        <f>O326-O24978</f>
        <v>0</v>
      </c>
      <c r="S326" s="35">
        <f t="shared" si="103"/>
        <v>0</v>
      </c>
      <c r="T326" s="35">
        <v>0</v>
      </c>
      <c r="U326" s="35"/>
      <c r="V326" s="35">
        <f t="shared" si="104"/>
        <v>2000</v>
      </c>
      <c r="W326" s="35">
        <v>2000</v>
      </c>
      <c r="X326" s="35"/>
      <c r="Y326" s="32"/>
    </row>
    <row r="327" spans="1:25" ht="12.75" customHeight="1" x14ac:dyDescent="0.15">
      <c r="A327" s="52"/>
      <c r="B327" s="29"/>
      <c r="C327" s="29"/>
      <c r="D327" s="78"/>
      <c r="E327" s="108" t="s">
        <v>466</v>
      </c>
      <c r="F327" s="107" t="s">
        <v>324</v>
      </c>
      <c r="G327" s="78">
        <f t="shared" si="101"/>
        <v>580</v>
      </c>
      <c r="H327" s="65">
        <v>580</v>
      </c>
      <c r="I327" s="65"/>
      <c r="J327" s="30">
        <f t="shared" si="102"/>
        <v>0</v>
      </c>
      <c r="K327" s="30">
        <v>0</v>
      </c>
      <c r="L327" s="65"/>
      <c r="M327" s="80">
        <f t="shared" si="98"/>
        <v>0</v>
      </c>
      <c r="N327" s="35"/>
      <c r="O327" s="35"/>
      <c r="P327" s="35">
        <f t="shared" si="99"/>
        <v>0</v>
      </c>
      <c r="Q327" s="35">
        <f t="shared" si="100"/>
        <v>0</v>
      </c>
      <c r="R327" s="35">
        <f>O327-O24979</f>
        <v>0</v>
      </c>
      <c r="S327" s="35">
        <f t="shared" si="103"/>
        <v>0</v>
      </c>
      <c r="T327" s="35">
        <v>0</v>
      </c>
      <c r="U327" s="35"/>
      <c r="V327" s="35">
        <f t="shared" si="104"/>
        <v>980</v>
      </c>
      <c r="W327" s="35">
        <v>980</v>
      </c>
      <c r="X327" s="35"/>
      <c r="Y327" s="32"/>
    </row>
    <row r="328" spans="1:25" ht="12.75" customHeight="1" x14ac:dyDescent="0.15">
      <c r="A328" s="52"/>
      <c r="B328" s="29"/>
      <c r="C328" s="29"/>
      <c r="D328" s="78"/>
      <c r="E328" s="108" t="s">
        <v>461</v>
      </c>
      <c r="F328" s="107" t="s">
        <v>328</v>
      </c>
      <c r="G328" s="207">
        <f t="shared" si="101"/>
        <v>999.95</v>
      </c>
      <c r="H328" s="65">
        <v>999.95</v>
      </c>
      <c r="I328" s="65"/>
      <c r="J328" s="30"/>
      <c r="K328" s="30"/>
      <c r="L328" s="65"/>
      <c r="M328" s="80">
        <f>N328</f>
        <v>1000</v>
      </c>
      <c r="N328" s="35">
        <v>1000</v>
      </c>
      <c r="O328" s="35"/>
      <c r="P328" s="35"/>
      <c r="Q328" s="35"/>
      <c r="R328" s="35"/>
      <c r="S328" s="35">
        <f t="shared" si="103"/>
        <v>1000</v>
      </c>
      <c r="T328" s="35">
        <v>1000</v>
      </c>
      <c r="U328" s="35"/>
      <c r="V328" s="35">
        <f t="shared" si="104"/>
        <v>1200</v>
      </c>
      <c r="W328" s="35">
        <v>1200</v>
      </c>
      <c r="X328" s="35"/>
      <c r="Y328" s="32"/>
    </row>
    <row r="329" spans="1:25" s="19" customFormat="1" ht="12.75" customHeight="1" x14ac:dyDescent="0.15">
      <c r="A329" s="27"/>
      <c r="B329" s="10"/>
      <c r="C329" s="10"/>
      <c r="D329" s="80"/>
      <c r="E329" s="88" t="s">
        <v>333</v>
      </c>
      <c r="F329" s="89" t="s">
        <v>334</v>
      </c>
      <c r="G329" s="78">
        <f t="shared" si="101"/>
        <v>9294</v>
      </c>
      <c r="H329" s="80">
        <v>9294</v>
      </c>
      <c r="I329" s="87"/>
      <c r="J329" s="80">
        <f t="shared" si="102"/>
        <v>10000</v>
      </c>
      <c r="K329" s="11">
        <v>10000</v>
      </c>
      <c r="L329" s="87"/>
      <c r="M329" s="80">
        <f t="shared" si="98"/>
        <v>12000</v>
      </c>
      <c r="N329" s="35">
        <v>12000</v>
      </c>
      <c r="O329" s="35"/>
      <c r="P329" s="35">
        <f t="shared" si="99"/>
        <v>2000</v>
      </c>
      <c r="Q329" s="35">
        <f t="shared" si="100"/>
        <v>2000</v>
      </c>
      <c r="R329" s="35">
        <f>O329-O24980</f>
        <v>0</v>
      </c>
      <c r="S329" s="35">
        <f t="shared" si="103"/>
        <v>12000</v>
      </c>
      <c r="T329" s="35">
        <v>12000</v>
      </c>
      <c r="U329" s="35"/>
      <c r="V329" s="35">
        <f t="shared" si="104"/>
        <v>20000</v>
      </c>
      <c r="W329" s="35">
        <v>20000</v>
      </c>
      <c r="X329" s="35"/>
      <c r="Y329" s="26"/>
    </row>
    <row r="330" spans="1:25" s="74" customFormat="1" ht="21" x14ac:dyDescent="0.15">
      <c r="A330" s="20" t="s">
        <v>277</v>
      </c>
      <c r="B330" s="24" t="s">
        <v>278</v>
      </c>
      <c r="C330" s="24" t="s">
        <v>174</v>
      </c>
      <c r="D330" s="36" t="s">
        <v>174</v>
      </c>
      <c r="E330" s="81" t="s">
        <v>279</v>
      </c>
      <c r="F330" s="86"/>
      <c r="G330" s="87"/>
      <c r="H330" s="87">
        <f>H332</f>
        <v>587441.9</v>
      </c>
      <c r="I330" s="87"/>
      <c r="J330" s="87">
        <f t="shared" si="102"/>
        <v>552141.19999999995</v>
      </c>
      <c r="K330" s="87">
        <f>K332</f>
        <v>552141.19999999995</v>
      </c>
      <c r="L330" s="87"/>
      <c r="M330" s="36">
        <f t="shared" si="98"/>
        <v>788385</v>
      </c>
      <c r="N330" s="39">
        <f>N332</f>
        <v>788385</v>
      </c>
      <c r="O330" s="25"/>
      <c r="P330" s="35">
        <f t="shared" si="99"/>
        <v>236243.80000000005</v>
      </c>
      <c r="Q330" s="35">
        <f t="shared" si="100"/>
        <v>236243.80000000005</v>
      </c>
      <c r="R330" s="35">
        <f>O330-O24981</f>
        <v>0</v>
      </c>
      <c r="S330" s="25">
        <f t="shared" si="103"/>
        <v>849573</v>
      </c>
      <c r="T330" s="25">
        <f>T332</f>
        <v>849573</v>
      </c>
      <c r="U330" s="25"/>
      <c r="V330" s="25">
        <f t="shared" si="104"/>
        <v>915894.83400000003</v>
      </c>
      <c r="W330" s="25">
        <f>W332</f>
        <v>915894.83400000003</v>
      </c>
      <c r="X330" s="25"/>
      <c r="Y330" s="92"/>
    </row>
    <row r="331" spans="1:25" ht="16.5" customHeight="1" x14ac:dyDescent="0.15">
      <c r="A331" s="52"/>
      <c r="B331" s="29"/>
      <c r="C331" s="29"/>
      <c r="D331" s="78"/>
      <c r="E331" s="88" t="s">
        <v>4</v>
      </c>
      <c r="F331" s="66"/>
      <c r="G331" s="78"/>
      <c r="H331" s="78"/>
      <c r="I331" s="78"/>
      <c r="J331" s="78"/>
      <c r="K331" s="78"/>
      <c r="L331" s="78"/>
      <c r="M331" s="80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2"/>
    </row>
    <row r="332" spans="1:25" s="74" customFormat="1" ht="21" x14ac:dyDescent="0.15">
      <c r="A332" s="20" t="s">
        <v>280</v>
      </c>
      <c r="B332" s="24" t="s">
        <v>278</v>
      </c>
      <c r="C332" s="24" t="s">
        <v>177</v>
      </c>
      <c r="D332" s="36" t="s">
        <v>174</v>
      </c>
      <c r="E332" s="81" t="s">
        <v>281</v>
      </c>
      <c r="F332" s="86"/>
      <c r="G332" s="87"/>
      <c r="H332" s="87">
        <f>H334</f>
        <v>587441.9</v>
      </c>
      <c r="I332" s="87"/>
      <c r="J332" s="87">
        <f>K332</f>
        <v>552141.19999999995</v>
      </c>
      <c r="K332" s="87">
        <f>K334</f>
        <v>552141.19999999995</v>
      </c>
      <c r="L332" s="87"/>
      <c r="M332" s="36">
        <f t="shared" si="98"/>
        <v>788385</v>
      </c>
      <c r="N332" s="25">
        <f>N334</f>
        <v>788385</v>
      </c>
      <c r="O332" s="25"/>
      <c r="P332" s="35">
        <f t="shared" si="99"/>
        <v>236243.80000000005</v>
      </c>
      <c r="Q332" s="35">
        <f t="shared" si="100"/>
        <v>236243.80000000005</v>
      </c>
      <c r="R332" s="35">
        <f>O332-O24983</f>
        <v>0</v>
      </c>
      <c r="S332" s="25">
        <f>T332</f>
        <v>849573</v>
      </c>
      <c r="T332" s="25">
        <f>T334</f>
        <v>849573</v>
      </c>
      <c r="U332" s="25"/>
      <c r="V332" s="25">
        <f>W332</f>
        <v>915894.83400000003</v>
      </c>
      <c r="W332" s="25">
        <f>W334</f>
        <v>915894.83400000003</v>
      </c>
      <c r="X332" s="25"/>
      <c r="Y332" s="92"/>
    </row>
    <row r="333" spans="1:25" ht="16.5" customHeight="1" x14ac:dyDescent="0.15">
      <c r="A333" s="52"/>
      <c r="B333" s="29"/>
      <c r="C333" s="29"/>
      <c r="D333" s="78"/>
      <c r="E333" s="88" t="s">
        <v>179</v>
      </c>
      <c r="F333" s="66"/>
      <c r="G333" s="78"/>
      <c r="H333" s="78"/>
      <c r="I333" s="78"/>
      <c r="J333" s="78"/>
      <c r="K333" s="78"/>
      <c r="L333" s="78"/>
      <c r="M333" s="80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2"/>
    </row>
    <row r="334" spans="1:25" s="98" customFormat="1" ht="18.75" customHeight="1" x14ac:dyDescent="0.15">
      <c r="A334" s="93" t="s">
        <v>282</v>
      </c>
      <c r="B334" s="94" t="s">
        <v>278</v>
      </c>
      <c r="C334" s="94" t="s">
        <v>177</v>
      </c>
      <c r="D334" s="94" t="s">
        <v>195</v>
      </c>
      <c r="E334" s="84" t="s">
        <v>283</v>
      </c>
      <c r="F334" s="96"/>
      <c r="G334" s="97"/>
      <c r="H334" s="97">
        <f>H336</f>
        <v>587441.9</v>
      </c>
      <c r="I334" s="97"/>
      <c r="J334" s="36">
        <f>K334</f>
        <v>552141.19999999995</v>
      </c>
      <c r="K334" s="36">
        <f>K336</f>
        <v>552141.19999999995</v>
      </c>
      <c r="L334" s="97"/>
      <c r="M334" s="36">
        <f t="shared" si="98"/>
        <v>788385</v>
      </c>
      <c r="N334" s="25">
        <f>N336</f>
        <v>788385</v>
      </c>
      <c r="O334" s="25"/>
      <c r="P334" s="35">
        <f>M334-J334</f>
        <v>236243.80000000005</v>
      </c>
      <c r="Q334" s="35">
        <f>N334-K334</f>
        <v>236243.80000000005</v>
      </c>
      <c r="R334" s="35">
        <f>O334-O24985</f>
        <v>0</v>
      </c>
      <c r="S334" s="25">
        <f>T334</f>
        <v>849573</v>
      </c>
      <c r="T334" s="25">
        <f>T336</f>
        <v>849573</v>
      </c>
      <c r="U334" s="25"/>
      <c r="V334" s="25">
        <f>W334</f>
        <v>915894.83400000003</v>
      </c>
      <c r="W334" s="25">
        <f>W336</f>
        <v>915894.83400000003</v>
      </c>
      <c r="X334" s="25"/>
      <c r="Y334" s="179"/>
    </row>
    <row r="335" spans="1:25" ht="13.5" customHeight="1" x14ac:dyDescent="0.15">
      <c r="A335" s="52"/>
      <c r="B335" s="29"/>
      <c r="C335" s="29"/>
      <c r="D335" s="78"/>
      <c r="E335" s="88" t="s">
        <v>4</v>
      </c>
      <c r="F335" s="66"/>
      <c r="G335" s="78"/>
      <c r="H335" s="78"/>
      <c r="I335" s="78"/>
      <c r="J335" s="80"/>
      <c r="K335" s="80"/>
      <c r="L335" s="78"/>
      <c r="M335" s="80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2"/>
    </row>
    <row r="336" spans="1:25" ht="18.75" customHeight="1" x14ac:dyDescent="0.15">
      <c r="A336" s="52"/>
      <c r="B336" s="29"/>
      <c r="C336" s="29"/>
      <c r="D336" s="78"/>
      <c r="E336" s="88" t="s">
        <v>338</v>
      </c>
      <c r="F336" s="66" t="s">
        <v>339</v>
      </c>
      <c r="G336" s="78"/>
      <c r="H336" s="208">
        <f>H337</f>
        <v>587441.9</v>
      </c>
      <c r="I336" s="78"/>
      <c r="J336" s="80">
        <f>K336</f>
        <v>552141.19999999995</v>
      </c>
      <c r="K336" s="80">
        <v>552141.19999999995</v>
      </c>
      <c r="L336" s="78"/>
      <c r="M336" s="80">
        <f t="shared" si="98"/>
        <v>788385</v>
      </c>
      <c r="N336" s="35">
        <v>788385</v>
      </c>
      <c r="O336" s="35"/>
      <c r="P336" s="35">
        <f>M336-J336</f>
        <v>236243.80000000005</v>
      </c>
      <c r="Q336" s="35">
        <f>N336-K336</f>
        <v>236243.80000000005</v>
      </c>
      <c r="R336" s="35">
        <f>O336-O24987</f>
        <v>0</v>
      </c>
      <c r="S336" s="35">
        <f>T336</f>
        <v>849573</v>
      </c>
      <c r="T336" s="35">
        <v>849573</v>
      </c>
      <c r="U336" s="35"/>
      <c r="V336" s="35">
        <f>W336</f>
        <v>915894.83400000003</v>
      </c>
      <c r="W336" s="35">
        <v>915894.83400000003</v>
      </c>
      <c r="X336" s="35"/>
      <c r="Y336" s="32"/>
    </row>
    <row r="337" spans="1:25" ht="19.5" customHeight="1" thickBot="1" x14ac:dyDescent="0.2">
      <c r="A337" s="209"/>
      <c r="B337" s="44"/>
      <c r="C337" s="44"/>
      <c r="D337" s="210"/>
      <c r="E337" s="211" t="s">
        <v>395</v>
      </c>
      <c r="F337" s="212" t="s">
        <v>285</v>
      </c>
      <c r="G337" s="213">
        <f>H337</f>
        <v>587441.9</v>
      </c>
      <c r="H337" s="214">
        <v>587441.9</v>
      </c>
      <c r="I337" s="215"/>
      <c r="J337" s="215"/>
      <c r="K337" s="215"/>
      <c r="L337" s="215"/>
      <c r="M337" s="80"/>
      <c r="N337" s="57"/>
      <c r="O337" s="57"/>
      <c r="P337" s="35">
        <f>M337-J337</f>
        <v>0</v>
      </c>
      <c r="Q337" s="35">
        <f>N337-K337</f>
        <v>0</v>
      </c>
      <c r="R337" s="35">
        <f>O337-O24988</f>
        <v>0</v>
      </c>
      <c r="S337" s="57"/>
      <c r="T337" s="57"/>
      <c r="U337" s="57"/>
      <c r="V337" s="57"/>
      <c r="W337" s="57"/>
      <c r="X337" s="57"/>
      <c r="Y337" s="49"/>
    </row>
  </sheetData>
  <mergeCells count="43">
    <mergeCell ref="M5:M6"/>
    <mergeCell ref="N5:O5"/>
    <mergeCell ref="S5:S6"/>
    <mergeCell ref="T5:U5"/>
    <mergeCell ref="V5:V6"/>
    <mergeCell ref="Q5:R5"/>
    <mergeCell ref="F4:F6"/>
    <mergeCell ref="W5:X5"/>
    <mergeCell ref="A3:X3"/>
    <mergeCell ref="E4:E6"/>
    <mergeCell ref="A4:A6"/>
    <mergeCell ref="B4:B6"/>
    <mergeCell ref="C4:C6"/>
    <mergeCell ref="D4:D6"/>
    <mergeCell ref="P4:R4"/>
    <mergeCell ref="P5:P6"/>
    <mergeCell ref="Y5:Y6"/>
    <mergeCell ref="G4:I4"/>
    <mergeCell ref="J4:L4"/>
    <mergeCell ref="G5:G6"/>
    <mergeCell ref="H5:I5"/>
    <mergeCell ref="J5:J6"/>
    <mergeCell ref="K5:L5"/>
    <mergeCell ref="M4:O4"/>
    <mergeCell ref="S4:U4"/>
    <mergeCell ref="V4:X4"/>
    <mergeCell ref="Y109:Y112"/>
    <mergeCell ref="Y125:Y129"/>
    <mergeCell ref="Y131:Y133"/>
    <mergeCell ref="Y141:Y146"/>
    <mergeCell ref="Y11:Y15"/>
    <mergeCell ref="Y40:Y43"/>
    <mergeCell ref="Y53:Y57"/>
    <mergeCell ref="Y72:Y74"/>
    <mergeCell ref="Y79:Y86"/>
    <mergeCell ref="Y95:Y98"/>
    <mergeCell ref="Y275:Y278"/>
    <mergeCell ref="Y293:Y305"/>
    <mergeCell ref="Y153:Y159"/>
    <mergeCell ref="Y161:Y164"/>
    <mergeCell ref="Y184:Y188"/>
    <mergeCell ref="Y213:Y215"/>
    <mergeCell ref="Y230:Y242"/>
  </mergeCells>
  <pageMargins left="0.19685039370078741" right="0.2" top="0.2" bottom="0.2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</vt:lpstr>
      <vt:lpstr>7</vt:lpstr>
      <vt:lpstr>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Hetum Hamamchyan</dc:creator>
  <cp:lastModifiedBy>user</cp:lastModifiedBy>
  <cp:lastPrinted>2023-05-02T12:23:01Z</cp:lastPrinted>
  <dcterms:created xsi:type="dcterms:W3CDTF">2022-06-16T10:33:45Z</dcterms:created>
  <dcterms:modified xsi:type="dcterms:W3CDTF">2023-09-12T06:11:54Z</dcterms:modified>
</cp:coreProperties>
</file>