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tak Harutyunyan\Desktop\hayecakarg3\Hajecaka8g-patet-28.042023\"/>
    </mc:Choice>
  </mc:AlternateContent>
  <bookViews>
    <workbookView xWindow="0" yWindow="0" windowWidth="20490" windowHeight="7320" activeTab="4"/>
  </bookViews>
  <sheets>
    <sheet name="AMPOP" sheetId="7" r:id="rId1"/>
    <sheet name="MTEF_2023_WB" sheetId="2" r:id="rId2"/>
    <sheet name="MTEF_2024_WB" sheetId="3" r:id="rId3"/>
    <sheet name="MTEF_2025_WB" sheetId="4" r:id="rId4"/>
    <sheet name="MTEF_2026_WB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6" l="1"/>
  <c r="E14" i="7" l="1"/>
  <c r="D14" i="7"/>
  <c r="C14" i="7"/>
  <c r="B14" i="7"/>
  <c r="B18" i="6"/>
  <c r="B14" i="6"/>
  <c r="B15" i="6"/>
  <c r="B16" i="6"/>
  <c r="B17" i="6"/>
  <c r="B13" i="6"/>
  <c r="B12" i="6"/>
  <c r="E9" i="7" s="1"/>
  <c r="B8" i="6"/>
  <c r="H8" i="6"/>
  <c r="B7" i="6"/>
  <c r="H20" i="6"/>
  <c r="H19" i="6"/>
  <c r="H12" i="6"/>
  <c r="H6" i="6"/>
  <c r="B18" i="4"/>
  <c r="B19" i="4" s="1"/>
  <c r="D11" i="7" s="1"/>
  <c r="B14" i="4"/>
  <c r="B16" i="4"/>
  <c r="B15" i="4"/>
  <c r="B17" i="4"/>
  <c r="B13" i="4"/>
  <c r="B11" i="4"/>
  <c r="B8" i="4"/>
  <c r="H8" i="4"/>
  <c r="B7" i="4"/>
  <c r="H20" i="4"/>
  <c r="H19" i="4"/>
  <c r="H12" i="4"/>
  <c r="H6" i="4"/>
  <c r="B18" i="3"/>
  <c r="B14" i="3"/>
  <c r="B15" i="3"/>
  <c r="B16" i="3"/>
  <c r="B17" i="3"/>
  <c r="B13" i="3"/>
  <c r="B11" i="3"/>
  <c r="B7" i="3"/>
  <c r="H8" i="3"/>
  <c r="B8" i="3"/>
  <c r="H20" i="3"/>
  <c r="H19" i="3"/>
  <c r="H12" i="3"/>
  <c r="H6" i="3"/>
  <c r="B8" i="2"/>
  <c r="B21" i="2" s="1"/>
  <c r="B7" i="2"/>
  <c r="B18" i="2"/>
  <c r="B20" i="2"/>
  <c r="B14" i="2"/>
  <c r="B15" i="2"/>
  <c r="B16" i="2"/>
  <c r="B17" i="2"/>
  <c r="B13" i="2"/>
  <c r="B11" i="2"/>
  <c r="B12" i="2" s="1"/>
  <c r="B10" i="2"/>
  <c r="B6" i="2"/>
  <c r="H8" i="2"/>
  <c r="H20" i="2"/>
  <c r="H19" i="2"/>
  <c r="H12" i="2"/>
  <c r="H6" i="2"/>
  <c r="B6" i="6"/>
  <c r="E10" i="7"/>
  <c r="E8" i="7"/>
  <c r="C8" i="7"/>
  <c r="B8" i="7"/>
  <c r="G12" i="6"/>
  <c r="F12" i="6"/>
  <c r="E12" i="6"/>
  <c r="D12" i="6"/>
  <c r="C12" i="6"/>
  <c r="C28" i="6"/>
  <c r="C29" i="6" s="1"/>
  <c r="C30" i="6" s="1"/>
  <c r="C31" i="6" s="1"/>
  <c r="C32" i="6" s="1"/>
  <c r="C24" i="6" s="1"/>
  <c r="B6" i="4"/>
  <c r="G20" i="6"/>
  <c r="F20" i="6"/>
  <c r="E20" i="6"/>
  <c r="D20" i="6"/>
  <c r="C20" i="6"/>
  <c r="G19" i="6"/>
  <c r="F19" i="6"/>
  <c r="E19" i="6"/>
  <c r="D19" i="6"/>
  <c r="C19" i="6"/>
  <c r="B19" i="6"/>
  <c r="E11" i="7" s="1"/>
  <c r="B20" i="6"/>
  <c r="G6" i="6"/>
  <c r="F6" i="6"/>
  <c r="E6" i="6"/>
  <c r="E8" i="6" s="1"/>
  <c r="E10" i="6" s="1"/>
  <c r="D6" i="6"/>
  <c r="D8" i="6" s="1"/>
  <c r="C6" i="6"/>
  <c r="D10" i="7"/>
  <c r="G12" i="4"/>
  <c r="F12" i="4"/>
  <c r="E12" i="4"/>
  <c r="D12" i="4"/>
  <c r="C12" i="4"/>
  <c r="D8" i="7"/>
  <c r="C27" i="4"/>
  <c r="C28" i="4" s="1"/>
  <c r="C29" i="4" s="1"/>
  <c r="G20" i="4"/>
  <c r="F20" i="4"/>
  <c r="E20" i="4"/>
  <c r="D20" i="4"/>
  <c r="C20" i="4"/>
  <c r="G19" i="4"/>
  <c r="F19" i="4"/>
  <c r="E19" i="4"/>
  <c r="D19" i="4"/>
  <c r="C19" i="4"/>
  <c r="B20" i="4"/>
  <c r="G6" i="4"/>
  <c r="F6" i="4"/>
  <c r="E6" i="4"/>
  <c r="E8" i="4" s="1"/>
  <c r="E10" i="4" s="1"/>
  <c r="D6" i="4"/>
  <c r="D8" i="4" s="1"/>
  <c r="C6" i="4"/>
  <c r="B6" i="3"/>
  <c r="E8" i="3"/>
  <c r="C10" i="7"/>
  <c r="G12" i="3"/>
  <c r="F12" i="3"/>
  <c r="E12" i="3"/>
  <c r="D12" i="3"/>
  <c r="C12" i="3"/>
  <c r="C27" i="3"/>
  <c r="C28" i="3" s="1"/>
  <c r="C29" i="3" s="1"/>
  <c r="G20" i="3"/>
  <c r="F20" i="3"/>
  <c r="E20" i="3"/>
  <c r="D20" i="3"/>
  <c r="C20" i="3"/>
  <c r="G19" i="3"/>
  <c r="F19" i="3"/>
  <c r="E19" i="3"/>
  <c r="D19" i="3"/>
  <c r="C19" i="3"/>
  <c r="B19" i="3"/>
  <c r="C11" i="7" s="1"/>
  <c r="G6" i="3"/>
  <c r="F6" i="3"/>
  <c r="E6" i="3"/>
  <c r="D6" i="3"/>
  <c r="D8" i="3" s="1"/>
  <c r="C6" i="3"/>
  <c r="C8" i="3" s="1"/>
  <c r="C27" i="2"/>
  <c r="C28" i="2" s="1"/>
  <c r="C29" i="2" s="1"/>
  <c r="C30" i="2" s="1"/>
  <c r="C31" i="2" s="1"/>
  <c r="B10" i="7"/>
  <c r="B11" i="7" s="1"/>
  <c r="C14" i="2"/>
  <c r="G12" i="2"/>
  <c r="F12" i="2"/>
  <c r="E12" i="2"/>
  <c r="D12" i="2"/>
  <c r="C12" i="2"/>
  <c r="G20" i="2"/>
  <c r="F20" i="2"/>
  <c r="E20" i="2"/>
  <c r="D20" i="2"/>
  <c r="C20" i="2"/>
  <c r="G19" i="2"/>
  <c r="F19" i="2"/>
  <c r="E19" i="2"/>
  <c r="D19" i="2"/>
  <c r="C19" i="2"/>
  <c r="G6" i="2"/>
  <c r="F6" i="2"/>
  <c r="F8" i="2" s="1"/>
  <c r="E6" i="2"/>
  <c r="D6" i="2"/>
  <c r="D8" i="2" s="1"/>
  <c r="C6" i="2"/>
  <c r="H22" i="6" l="1"/>
  <c r="H21" i="6"/>
  <c r="H10" i="6"/>
  <c r="B12" i="4"/>
  <c r="D9" i="7" s="1"/>
  <c r="H22" i="4"/>
  <c r="H21" i="4"/>
  <c r="H10" i="4"/>
  <c r="H22" i="3"/>
  <c r="H21" i="3"/>
  <c r="H10" i="3"/>
  <c r="B22" i="2"/>
  <c r="B19" i="2"/>
  <c r="H21" i="2"/>
  <c r="H10" i="2"/>
  <c r="H22" i="2"/>
  <c r="D10" i="6"/>
  <c r="D21" i="6"/>
  <c r="D22" i="6"/>
  <c r="C8" i="6"/>
  <c r="F8" i="6"/>
  <c r="E22" i="6"/>
  <c r="G8" i="6"/>
  <c r="E21" i="6"/>
  <c r="C30" i="4"/>
  <c r="D22" i="4"/>
  <c r="D10" i="4"/>
  <c r="D21" i="4"/>
  <c r="C8" i="4"/>
  <c r="E22" i="4"/>
  <c r="E21" i="4"/>
  <c r="C30" i="3"/>
  <c r="C31" i="3" s="1"/>
  <c r="C24" i="3"/>
  <c r="F8" i="3" s="1"/>
  <c r="B20" i="3"/>
  <c r="B12" i="3"/>
  <c r="C9" i="7" s="1"/>
  <c r="E10" i="3"/>
  <c r="D22" i="3"/>
  <c r="D10" i="3"/>
  <c r="D21" i="3"/>
  <c r="G8" i="3"/>
  <c r="E8" i="2"/>
  <c r="E10" i="2" s="1"/>
  <c r="D22" i="2"/>
  <c r="D10" i="2"/>
  <c r="D21" i="2"/>
  <c r="G8" i="2"/>
  <c r="E21" i="2"/>
  <c r="C8" i="2"/>
  <c r="E12" i="7" l="1"/>
  <c r="G22" i="6"/>
  <c r="G10" i="6"/>
  <c r="G21" i="6"/>
  <c r="C21" i="6"/>
  <c r="C22" i="6"/>
  <c r="C10" i="6"/>
  <c r="F21" i="6"/>
  <c r="F22" i="6"/>
  <c r="F10" i="6"/>
  <c r="C31" i="4"/>
  <c r="C24" i="4"/>
  <c r="C21" i="4"/>
  <c r="C22" i="4"/>
  <c r="C10" i="4"/>
  <c r="E21" i="3"/>
  <c r="E22" i="3"/>
  <c r="C21" i="3"/>
  <c r="C22" i="3"/>
  <c r="C10" i="3"/>
  <c r="C12" i="7"/>
  <c r="G22" i="3"/>
  <c r="G10" i="3"/>
  <c r="G21" i="3"/>
  <c r="F21" i="3"/>
  <c r="F10" i="3"/>
  <c r="F22" i="3"/>
  <c r="E22" i="2"/>
  <c r="C21" i="2"/>
  <c r="C10" i="2"/>
  <c r="B12" i="7"/>
  <c r="C22" i="2"/>
  <c r="G22" i="2"/>
  <c r="G10" i="2"/>
  <c r="G21" i="2"/>
  <c r="F21" i="2"/>
  <c r="F10" i="2"/>
  <c r="F22" i="2"/>
  <c r="B10" i="6" l="1"/>
  <c r="B21" i="6"/>
  <c r="B22" i="6"/>
  <c r="F8" i="4"/>
  <c r="G8" i="4"/>
  <c r="B10" i="3"/>
  <c r="B22" i="3"/>
  <c r="B21" i="3"/>
  <c r="G22" i="4" l="1"/>
  <c r="G10" i="4"/>
  <c r="G21" i="4"/>
  <c r="F21" i="4"/>
  <c r="F10" i="4"/>
  <c r="F22" i="4"/>
  <c r="B22" i="4" l="1"/>
  <c r="B21" i="4"/>
  <c r="B10" i="4"/>
</calcChain>
</file>

<file path=xl/sharedStrings.xml><?xml version="1.0" encoding="utf-8"?>
<sst xmlns="http://schemas.openxmlformats.org/spreadsheetml/2006/main" count="187" uniqueCount="60">
  <si>
    <t>2024թ-ին, նույն տարվա միջին տարեկան ՀԲ ՆՊԶ կանխատեսմամբ՝  ՍԳԻ-ի հիման վրա, ըստ դրամական եկամուտների ծայրահեղ աղքատության հաղթահարում՝ մեծ խնամառությամբ ընտանիքներում հավելավճարի կիրառմամբ</t>
  </si>
  <si>
    <t>Ընդամենը</t>
  </si>
  <si>
    <t>Տիպ 1</t>
  </si>
  <si>
    <t>Տիպ 2</t>
  </si>
  <si>
    <t>Տիպ 3</t>
  </si>
  <si>
    <t>Տիպ 4</t>
  </si>
  <si>
    <t>Տիպ 5</t>
  </si>
  <si>
    <t>Տիպ 6</t>
  </si>
  <si>
    <t>Պարենային աղքատ բնակչության միջին դրամական եկամուտը (դրամ, մեկ չափահասին համարժեք, ամսական)</t>
  </si>
  <si>
    <t>Պարենային աղքատներին պահանջվող միջին լրացուցիչ եկամուտ (դրամ, մեկ չափահասին համարժեք, ամսական)</t>
  </si>
  <si>
    <t>ՀՆԱ (մլրդ. Դրամ, ՄԺԾԾ)</t>
  </si>
  <si>
    <t>Անհրաժեշտ բյուջեն որպես տոկոս ՀՆԱ-ի նկատմամբ</t>
  </si>
  <si>
    <t>Պարենային շեմից ցած, պոտենցյալ շահառու բնակչության ընդհանուր թվաքանակ</t>
  </si>
  <si>
    <t>Տոկոսը՝ բնակչության ընդհանուր թվում</t>
  </si>
  <si>
    <t>0-18 տարեկան երեխաներ</t>
  </si>
  <si>
    <t>18-64 տարեկաններ, այդ թվում՝</t>
  </si>
  <si>
    <t>18-64 տարեկան գործունակներ</t>
  </si>
  <si>
    <t>18-64 տարեկան ոչ գործունակներ</t>
  </si>
  <si>
    <t>65+ տարեկաններ</t>
  </si>
  <si>
    <t>Պարենային շեմից ցած, պոտենցյալ շահառու ընտանիքների ընդհանուր թվաքանակ</t>
  </si>
  <si>
    <t>Տոկոսը՝ ընտանիքների ընդհանուր թվում</t>
  </si>
  <si>
    <t>Մեկ նպաստառու ընտանիքի միջին ամսական նպաստ, դրամ</t>
  </si>
  <si>
    <t>Խնամառու չպարունակող ընտանիքներ, խնամառության ինդեքսը=0, բոլոր չափահասին բերված անդամների պարենային շեմի պակասուրդի 100% լրացում</t>
  </si>
  <si>
    <t>Աշխատանքային տարիքի գործունակներ չպարունակող ընտանիքներ՝ միայն խնամառուներից կամ խնամառուներից և 65-74 տարեկան գործունակներից բաղկացած ընտանիքներ, յուրաքանչյուր չափահասին բերված անդամի  պարենային շեմի  100% լրացում+աղքատության ստորին գծի նկատմամբ պակասուրդի 100%-ի չափով հավելում</t>
  </si>
  <si>
    <t>Խնամառության ինդեքսը մեծ է 0-ից և փոքր է 10-ից, յուրաքանչյուր չափահասին բերված անդամի  պարենային շեմի  100% լրացում</t>
  </si>
  <si>
    <t xml:space="preserve">Խնամառության ինդեքսը մեծ կամ հավասար է 10-ի և փոքր է 20-ից, յուրաքանչյուր չափահասին բերված անդամի  պարենային շեմի  100% լրացում </t>
  </si>
  <si>
    <t>Խնամառության ինդեքսը մեծ կամ հավասար է 20-ի և փոքր է 50-ից, բոլոր անդամների պարենային շեմի պակասուրդի 100% լրացում+ աղքատության ստորին գծի նկատմամբ պակասուրդի 30%-ի չափով հավելում</t>
  </si>
  <si>
    <t>Խնամառության ինդեքսը մեծ կամ հավասար է 50-ի և փոքր է 100-ից, բոլոր անդամների պարենային շեմի պակասուրդի 100% լրացում+   + աղքատության ստորին գծի նկատմամբ պակասուրդի 50%-ի չափով հավելում</t>
  </si>
  <si>
    <t>Պարենային աղքատության շեմ, ՆՊԶ ըստ ՀԲ մեթոդաբանության (դրամ, մեկ չափահասին համարժեք, ամսական)</t>
  </si>
  <si>
    <t xml:space="preserve"> Պարենային շեմից ցած չափահասին հավասարեցված անդամների ընդհանուր թվաքանակ, այդ թվում՝</t>
  </si>
  <si>
    <t>Ընդամենը անհրաժեշտ բյուջե (տարեկան, դրամ)</t>
  </si>
  <si>
    <t>Տոկոսը՝ ՀՀ բնակչության ընդհանուր թվում</t>
  </si>
  <si>
    <t>Ընտանիքի միջին չափ, մարդ</t>
  </si>
  <si>
    <t>Մեկ չափահասին հավասարեցված անդամի հաշվով միջին ամսական նպաստ, դրամ</t>
  </si>
  <si>
    <t>Աղքատության ստորին գիծ</t>
  </si>
  <si>
    <t>2021թ․ փաստացի արժեք</t>
  </si>
  <si>
    <t>2022 ՍԳԻ</t>
  </si>
  <si>
    <t>2023 ՍԳԻ</t>
  </si>
  <si>
    <t>2024 ՍԳԻ</t>
  </si>
  <si>
    <t>2025 ՍԳԻ</t>
  </si>
  <si>
    <t>2026 ՍԳԻ</t>
  </si>
  <si>
    <t>Ըստ Համաշխարհային բանկի մեթոդաբանության, մեկ մեծահասակի հաշվով*</t>
  </si>
  <si>
    <t>*Կանխասեսված արժեք։ Կանխատեսման տեխնիկան՝</t>
  </si>
  <si>
    <t>2023թ-ին, նույն տարվա միջին տարեկան ՀԲ ՆՊԶ կանխատեսմամբ՝  ՍԳԻ-ի հիման վրա, ըստ դրամական եկամուտների ծայրահեղ աղքատության հաղթահարում՝ մեծ խնամառությամբ ընտանիքներում հավելավճարի կիրառմամբ</t>
  </si>
  <si>
    <t>2025թ-ին, նույն տարվա միջին տարեկան ՀԲ ՆՊԶ կանխատեսմամբ՝  ՍԳԻ-ի հիման վրա, ըստ դրամական եկամուտների ծայրահեղ աղքատության հաղթահարում՝ մեծ խնամառությամբ ընտանիքներում հավելավճարի կիրառմամբ</t>
  </si>
  <si>
    <t>2026թ-ին, նույն տարվա միջին տարեկան ՀԲ ՆՊԶ կանխատեսմամբ՝  ՍԳԻ-ի հիման վրա, ըստ դրամական եկամուտների ծայրահեղ աղքատության հաղթահարում՝ մեծ խնամառությամբ ընտանիքներում հավելավճարի կիրառմամբ</t>
  </si>
  <si>
    <t xml:space="preserve"> Ըստ ՀԲ մեթոդաբանության նվազագույն պարենային զամբյուղի նկատմամբ HMT մեթոդով որոշված ծայրահեղ աղքատության հաղթահարում՝ մեծ խնամառությամբ ընտանիքներում հավելավճարի կիրառմամբ</t>
  </si>
  <si>
    <t>Ըստ ՀԲ մեթոդաբանության նվազագույն պարենային զամբյուղի նկատմամբ HMT մեթոդով որոշված ծայրահեղ աղքատության հաղթահարում՝ մեծ խնամառությամբ ընտանիքներում հավելավճարի կիրառմամբ (հավելավճարները՝ աղքատության ստորին գծի նկատմամբ)</t>
  </si>
  <si>
    <t>Տնտեսական աճ,%*</t>
  </si>
  <si>
    <t>Սպառողական գների ինդեքս (ՍԳԻ)**</t>
  </si>
  <si>
    <t>Ըստ եկամուտների ծայրահեղ աղքատ բնակչություն</t>
  </si>
  <si>
    <t>Ըստ եկամուտների ծայրահեղ աղքատ ընտանիքներ</t>
  </si>
  <si>
    <t>HMT մեթոդով ընտանիքներին հատկացվելիք նպաստի տարեկան գումար, մլրդ․ ՀՀ դրամ</t>
  </si>
  <si>
    <t>ՀՆԱ, մլրդ դրամ*</t>
  </si>
  <si>
    <t>Տոկոս՝ ՀՆԱ նկատմամբ</t>
  </si>
  <si>
    <t>Պետ․ բյուջեի ծախսեր, մլրդ․ դրամ*</t>
  </si>
  <si>
    <t>Տոկոս՝ պետական բյուջեի ծախսերի նկատմամբ</t>
  </si>
  <si>
    <t>Պարենային աղքատության գիծ, ըստ ՀԲ մեթոդաբանության ՆՊԶ (դրամ, մեկ չափահասին համարժեք, ամսական)</t>
  </si>
  <si>
    <t>Աղքատության ստորին գիծ, ըստ ՀԲ մեթոդաբանության  (դրամ, մեկ չափահասին համարժեք, ամսական)</t>
  </si>
  <si>
    <t>Ձև 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</si>
</sst>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"/>
    <numFmt numFmtId="168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GHEA Grapalat"/>
      <family val="3"/>
    </font>
    <font>
      <b/>
      <i/>
      <sz val="10"/>
      <color rgb="FF000000"/>
      <name val="GHEA Grapalat"/>
      <family val="3"/>
    </font>
    <font>
      <i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right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167" fontId="9" fillId="0" borderId="0" xfId="0" applyNumberFormat="1" applyFont="1"/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/>
    <xf numFmtId="164" fontId="10" fillId="0" borderId="1" xfId="1" applyNumberFormat="1" applyFont="1" applyFill="1" applyBorder="1"/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166" fontId="9" fillId="0" borderId="1" xfId="0" applyNumberFormat="1" applyFont="1" applyBorder="1"/>
    <xf numFmtId="164" fontId="11" fillId="0" borderId="1" xfId="0" applyNumberFormat="1" applyFont="1" applyBorder="1" applyAlignment="1">
      <alignment vertical="center"/>
    </xf>
    <xf numFmtId="2" fontId="9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9" fillId="0" borderId="1" xfId="1" applyNumberFormat="1" applyFont="1" applyFill="1" applyBorder="1"/>
    <xf numFmtId="43" fontId="9" fillId="0" borderId="0" xfId="0" applyNumberFormat="1" applyFont="1"/>
    <xf numFmtId="164" fontId="9" fillId="0" borderId="1" xfId="1" applyNumberFormat="1" applyFont="1" applyBorder="1"/>
    <xf numFmtId="0" fontId="6" fillId="2" borderId="1" xfId="2" applyFont="1" applyFill="1" applyBorder="1" applyAlignment="1">
      <alignment horizontal="left" vertical="top" wrapText="1"/>
    </xf>
    <xf numFmtId="0" fontId="9" fillId="0" borderId="1" xfId="0" applyFont="1" applyBorder="1"/>
    <xf numFmtId="167" fontId="9" fillId="0" borderId="1" xfId="0" applyNumberFormat="1" applyFont="1" applyBorder="1"/>
    <xf numFmtId="164" fontId="9" fillId="0" borderId="0" xfId="1" applyNumberFormat="1" applyFont="1"/>
    <xf numFmtId="0" fontId="2" fillId="0" borderId="1" xfId="0" applyFont="1" applyFill="1" applyBorder="1" applyAlignment="1">
      <alignment vertical="center" wrapText="1"/>
    </xf>
    <xf numFmtId="0" fontId="9" fillId="0" borderId="0" xfId="0" applyFont="1" applyFill="1"/>
  </cellXfs>
  <cellStyles count="3">
    <cellStyle name="Normal 3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I3" sqref="I3"/>
    </sheetView>
  </sheetViews>
  <sheetFormatPr defaultRowHeight="16.5" x14ac:dyDescent="0.3"/>
  <cols>
    <col min="1" max="1" width="92.42578125" style="15" customWidth="1"/>
    <col min="2" max="16384" width="9.140625" style="15"/>
  </cols>
  <sheetData>
    <row r="1" spans="1:10" x14ac:dyDescent="0.3">
      <c r="C1" s="16" t="s">
        <v>59</v>
      </c>
      <c r="D1" s="16"/>
      <c r="E1" s="16"/>
    </row>
    <row r="2" spans="1:10" ht="83.45" customHeight="1" x14ac:dyDescent="0.3">
      <c r="A2" s="17" t="s">
        <v>47</v>
      </c>
      <c r="B2" s="17"/>
      <c r="C2" s="17"/>
      <c r="D2" s="17"/>
      <c r="E2" s="17"/>
    </row>
    <row r="3" spans="1:10" x14ac:dyDescent="0.3">
      <c r="A3" s="6"/>
      <c r="B3" s="7">
        <v>2023</v>
      </c>
      <c r="C3" s="7">
        <v>2024</v>
      </c>
      <c r="D3" s="7">
        <v>2025</v>
      </c>
      <c r="E3" s="7">
        <v>2026</v>
      </c>
    </row>
    <row r="4" spans="1:10" ht="30.6" customHeight="1" x14ac:dyDescent="0.3">
      <c r="A4" s="8" t="s">
        <v>48</v>
      </c>
      <c r="B4" s="9">
        <v>7</v>
      </c>
      <c r="C4" s="9">
        <v>7</v>
      </c>
      <c r="D4" s="9">
        <v>7</v>
      </c>
      <c r="E4" s="9">
        <v>7</v>
      </c>
    </row>
    <row r="5" spans="1:10" ht="30.6" customHeight="1" x14ac:dyDescent="0.3">
      <c r="A5" s="8" t="s">
        <v>49</v>
      </c>
      <c r="B5" s="9">
        <v>104.8</v>
      </c>
      <c r="C5" s="9">
        <v>103.9</v>
      </c>
      <c r="D5" s="9">
        <v>104</v>
      </c>
      <c r="E5" s="9">
        <v>104</v>
      </c>
    </row>
    <row r="6" spans="1:10" ht="30.6" customHeight="1" x14ac:dyDescent="0.3">
      <c r="A6" s="8" t="s">
        <v>57</v>
      </c>
      <c r="B6" s="5">
        <v>39063.387800000004</v>
      </c>
      <c r="C6" s="5">
        <v>40586.859924200005</v>
      </c>
      <c r="D6" s="5">
        <v>42210.334321168011</v>
      </c>
      <c r="E6" s="5">
        <v>43898.747694014732</v>
      </c>
    </row>
    <row r="7" spans="1:10" ht="30.6" customHeight="1" x14ac:dyDescent="0.3">
      <c r="A7" s="8" t="s">
        <v>58</v>
      </c>
      <c r="B7" s="5">
        <v>43906.701983999999</v>
      </c>
      <c r="C7" s="5">
        <v>45619.063361376</v>
      </c>
      <c r="D7" s="5">
        <v>47443.825895831047</v>
      </c>
      <c r="E7" s="5">
        <v>49341.578931664284</v>
      </c>
    </row>
    <row r="8" spans="1:10" ht="30.6" customHeight="1" x14ac:dyDescent="0.3">
      <c r="A8" s="8" t="s">
        <v>50</v>
      </c>
      <c r="B8" s="5">
        <f>+MTEF_2023_WB!B11</f>
        <v>258218.24053943323</v>
      </c>
      <c r="C8" s="5">
        <f>MTEF_2024_WB!B11</f>
        <v>235264</v>
      </c>
      <c r="D8" s="5">
        <f>+MTEF_2025_WB!B11</f>
        <v>214364.01697552111</v>
      </c>
      <c r="E8" s="5">
        <f>+MTEF_2026_WB!B11</f>
        <v>198661.47665055323</v>
      </c>
    </row>
    <row r="9" spans="1:10" ht="30.6" customHeight="1" x14ac:dyDescent="0.3">
      <c r="A9" s="8" t="s">
        <v>13</v>
      </c>
      <c r="B9" s="10">
        <v>8.7138744149911673</v>
      </c>
      <c r="C9" s="9">
        <f>+MTEF_2024_WB!B12</f>
        <v>7.9392569095265415</v>
      </c>
      <c r="D9" s="9">
        <f>+MTEF_2025_WB!B12</f>
        <v>7.2339627096656134</v>
      </c>
      <c r="E9" s="9">
        <f>+MTEF_2026_WB!B12</f>
        <v>6.704062249875248</v>
      </c>
    </row>
    <row r="10" spans="1:10" ht="30.6" customHeight="1" x14ac:dyDescent="0.3">
      <c r="A10" s="8" t="s">
        <v>51</v>
      </c>
      <c r="B10" s="5">
        <f>+MTEF_2023_WB!B18</f>
        <v>70039.261473416613</v>
      </c>
      <c r="C10" s="5">
        <f>+MTEF_2024_WB!B18</f>
        <v>63666</v>
      </c>
      <c r="D10" s="5">
        <f>+MTEF_2025_WB!B18</f>
        <v>58630.02623460778</v>
      </c>
      <c r="E10" s="5">
        <f>+MTEF_2026_WB!B18</f>
        <v>54576.66425119662</v>
      </c>
    </row>
    <row r="11" spans="1:10" ht="30.6" customHeight="1" x14ac:dyDescent="0.3">
      <c r="A11" s="8" t="s">
        <v>20</v>
      </c>
      <c r="B11" s="9">
        <f t="shared" ref="B11" si="0">+B10*100/803327</f>
        <v>8.718649002637358</v>
      </c>
      <c r="C11" s="9">
        <f>+MTEF_2024_WB!B19</f>
        <v>7.9252906973125512</v>
      </c>
      <c r="D11" s="9">
        <f>+MTEF_2025_WB!B19</f>
        <v>7.2984010539428876</v>
      </c>
      <c r="E11" s="9">
        <f>+MTEF_2026_WB!B19</f>
        <v>6.7938291942380395</v>
      </c>
    </row>
    <row r="12" spans="1:10" ht="30.6" customHeight="1" x14ac:dyDescent="0.3">
      <c r="A12" s="8" t="s">
        <v>52</v>
      </c>
      <c r="B12" s="9">
        <f>+MTEF_2023_WB!B8/1000000000</f>
        <v>41.666235096706792</v>
      </c>
      <c r="C12" s="9">
        <f>+MTEF_2024_WB!B8/1000000000</f>
        <v>39.708590848214648</v>
      </c>
      <c r="D12" s="9">
        <v>37.931674274400002</v>
      </c>
      <c r="E12" s="9">
        <f>+MTEF_2026_WB!B8/1000000000</f>
        <v>36.649037489100479</v>
      </c>
      <c r="G12" s="18"/>
      <c r="H12" s="18"/>
      <c r="I12" s="18"/>
      <c r="J12" s="18"/>
    </row>
    <row r="13" spans="1:10" ht="30.6" customHeight="1" x14ac:dyDescent="0.3">
      <c r="A13" s="8" t="s">
        <v>53</v>
      </c>
      <c r="B13" s="11">
        <v>9006.2999999999993</v>
      </c>
      <c r="C13" s="11">
        <v>10041.4</v>
      </c>
      <c r="D13" s="11">
        <v>11174.1</v>
      </c>
      <c r="E13" s="11">
        <v>12403</v>
      </c>
    </row>
    <row r="14" spans="1:10" ht="30.6" customHeight="1" x14ac:dyDescent="0.3">
      <c r="A14" s="8" t="s">
        <v>54</v>
      </c>
      <c r="B14" s="12">
        <f>+MTEF_2023_WB!B10</f>
        <v>0.46263432371458646</v>
      </c>
      <c r="C14" s="12">
        <f>+MTEF_2024_WB!B10</f>
        <v>0.39544875065443708</v>
      </c>
      <c r="D14" s="12">
        <f>+MTEF_2025_WB!B10</f>
        <v>0.3395669841412105</v>
      </c>
      <c r="E14" s="12">
        <f>+MTEF_2026_WB!B10</f>
        <v>0.29548526557365534</v>
      </c>
    </row>
    <row r="15" spans="1:10" ht="30.6" customHeight="1" x14ac:dyDescent="0.3">
      <c r="A15" s="8" t="s">
        <v>55</v>
      </c>
      <c r="B15" s="13">
        <v>2545.9936405500002</v>
      </c>
      <c r="C15" s="13">
        <v>2810.8601074099997</v>
      </c>
      <c r="D15" s="13">
        <v>3138.89345159</v>
      </c>
      <c r="E15" s="13">
        <v>3472.84</v>
      </c>
    </row>
    <row r="16" spans="1:10" ht="30.6" customHeight="1" x14ac:dyDescent="0.3">
      <c r="A16" s="8" t="s">
        <v>56</v>
      </c>
      <c r="B16" s="14">
        <v>1.6409794680112608</v>
      </c>
      <c r="C16" s="14">
        <v>1.413818979387057</v>
      </c>
      <c r="D16" s="14">
        <v>1.2084409636518816</v>
      </c>
      <c r="E16" s="14">
        <v>1.0550496652653159</v>
      </c>
    </row>
  </sheetData>
  <mergeCells count="2">
    <mergeCell ref="A2:E2"/>
    <mergeCell ref="C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pane xSplit="1" topLeftCell="B1" activePane="topRight" state="frozen"/>
      <selection activeCell="A4" sqref="A4"/>
      <selection pane="topRight" activeCell="C2" sqref="C2"/>
    </sheetView>
  </sheetViews>
  <sheetFormatPr defaultRowHeight="53.45" customHeight="1" x14ac:dyDescent="0.3"/>
  <cols>
    <col min="1" max="1" width="45.7109375" style="15" customWidth="1"/>
    <col min="2" max="2" width="25" style="15" customWidth="1"/>
    <col min="3" max="3" width="26.7109375" style="15" customWidth="1"/>
    <col min="4" max="4" width="21.42578125" style="15" customWidth="1"/>
    <col min="5" max="5" width="19.85546875" style="15" customWidth="1"/>
    <col min="6" max="6" width="18.5703125" style="15" customWidth="1"/>
    <col min="7" max="7" width="20.28515625" style="15" customWidth="1"/>
    <col min="8" max="8" width="32.7109375" style="15" customWidth="1"/>
    <col min="9" max="16384" width="9.140625" style="15"/>
  </cols>
  <sheetData>
    <row r="1" spans="1:8" ht="53.45" customHeight="1" x14ac:dyDescent="0.3">
      <c r="B1" s="17" t="s">
        <v>46</v>
      </c>
      <c r="C1" s="17"/>
      <c r="D1" s="17"/>
      <c r="E1" s="17"/>
      <c r="F1" s="17"/>
      <c r="G1" s="17"/>
    </row>
    <row r="2" spans="1:8" ht="196.15" customHeight="1" x14ac:dyDescent="0.3">
      <c r="A2" s="19"/>
      <c r="B2" s="20" t="s">
        <v>43</v>
      </c>
      <c r="C2" s="21" t="s">
        <v>22</v>
      </c>
      <c r="D2" s="21" t="s">
        <v>24</v>
      </c>
      <c r="E2" s="21" t="s">
        <v>25</v>
      </c>
      <c r="F2" s="21" t="s">
        <v>26</v>
      </c>
      <c r="G2" s="21" t="s">
        <v>27</v>
      </c>
      <c r="H2" s="21" t="s">
        <v>23</v>
      </c>
    </row>
    <row r="3" spans="1:8" ht="24" customHeight="1" x14ac:dyDescent="0.3">
      <c r="A3" s="22"/>
      <c r="B3" s="20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</row>
    <row r="4" spans="1:8" ht="46.9" customHeight="1" x14ac:dyDescent="0.3">
      <c r="A4" s="1" t="s">
        <v>8</v>
      </c>
      <c r="B4" s="23">
        <v>22240.153324466966</v>
      </c>
      <c r="C4" s="23">
        <v>22870</v>
      </c>
      <c r="D4" s="23">
        <v>23687</v>
      </c>
      <c r="E4" s="23">
        <v>21206</v>
      </c>
      <c r="F4" s="23">
        <v>24080.756020704452</v>
      </c>
      <c r="G4" s="23">
        <v>22308</v>
      </c>
      <c r="H4" s="23">
        <v>22008</v>
      </c>
    </row>
    <row r="5" spans="1:8" ht="43.15" customHeight="1" x14ac:dyDescent="0.3">
      <c r="A5" s="1" t="s">
        <v>28</v>
      </c>
      <c r="B5" s="23">
        <v>39063</v>
      </c>
      <c r="C5" s="23">
        <v>39063</v>
      </c>
      <c r="D5" s="23">
        <v>39063</v>
      </c>
      <c r="E5" s="23">
        <v>39063</v>
      </c>
      <c r="F5" s="23">
        <v>39063</v>
      </c>
      <c r="G5" s="23">
        <v>39063</v>
      </c>
      <c r="H5" s="23">
        <v>39063</v>
      </c>
    </row>
    <row r="6" spans="1:8" ht="43.9" customHeight="1" x14ac:dyDescent="0.3">
      <c r="A6" s="1" t="s">
        <v>9</v>
      </c>
      <c r="B6" s="23">
        <f>+B5-B4</f>
        <v>16822.846675533034</v>
      </c>
      <c r="C6" s="23">
        <f>+C5-C4</f>
        <v>16193</v>
      </c>
      <c r="D6" s="23">
        <f t="shared" ref="D6:G6" si="0">+D5-D4</f>
        <v>15376</v>
      </c>
      <c r="E6" s="23">
        <f t="shared" si="0"/>
        <v>17857</v>
      </c>
      <c r="F6" s="23">
        <f t="shared" si="0"/>
        <v>14982.243979295548</v>
      </c>
      <c r="G6" s="23">
        <f t="shared" si="0"/>
        <v>16755</v>
      </c>
      <c r="H6" s="23">
        <f t="shared" ref="H6" si="1">+H5-H4</f>
        <v>17055</v>
      </c>
    </row>
    <row r="7" spans="1:8" ht="45.6" customHeight="1" x14ac:dyDescent="0.3">
      <c r="A7" s="1" t="s">
        <v>29</v>
      </c>
      <c r="B7" s="24">
        <f>SUM(C7:H7)</f>
        <v>206397.06971286907</v>
      </c>
      <c r="C7" s="25">
        <v>42189.026033295253</v>
      </c>
      <c r="D7" s="25">
        <v>19401</v>
      </c>
      <c r="E7" s="25">
        <v>40157</v>
      </c>
      <c r="F7" s="25">
        <v>87298.523835900516</v>
      </c>
      <c r="G7" s="25">
        <v>15111.745910516001</v>
      </c>
      <c r="H7" s="25">
        <v>2239.7739331572702</v>
      </c>
    </row>
    <row r="8" spans="1:8" ht="24" customHeight="1" x14ac:dyDescent="0.3">
      <c r="A8" s="26" t="s">
        <v>30</v>
      </c>
      <c r="B8" s="24">
        <f>SUM(C8:H8)</f>
        <v>41666235096.706795</v>
      </c>
      <c r="C8" s="24">
        <f>+C7*C6*12</f>
        <v>8198002782.6858006</v>
      </c>
      <c r="D8" s="24">
        <f>+D7*D6*12</f>
        <v>3579717312</v>
      </c>
      <c r="E8" s="24">
        <f>+E7*E6*12</f>
        <v>8605002588</v>
      </c>
      <c r="F8" s="24">
        <f>+F7*F6*12+(C24-F5)*F7*12*0.3</f>
        <v>17217386316.876915</v>
      </c>
      <c r="G8" s="24">
        <f>+G7*G6*12+(C24-G5)*G7*12*0.5</f>
        <v>3477548394.6591687</v>
      </c>
      <c r="H8" s="24">
        <f>+H7*H6*12+(C24-H5)*H7*12</f>
        <v>588577702.4849112</v>
      </c>
    </row>
    <row r="9" spans="1:8" ht="38.450000000000003" customHeight="1" x14ac:dyDescent="0.3">
      <c r="A9" s="1" t="s">
        <v>10</v>
      </c>
      <c r="B9" s="27">
        <v>9006.2999999999993</v>
      </c>
      <c r="C9" s="27">
        <v>9006.2999999999993</v>
      </c>
      <c r="D9" s="27">
        <v>9006.2999999999993</v>
      </c>
      <c r="E9" s="27">
        <v>9006.2999999999993</v>
      </c>
      <c r="F9" s="27">
        <v>9006.2999999999993</v>
      </c>
      <c r="G9" s="27">
        <v>9006.2999999999993</v>
      </c>
      <c r="H9" s="27">
        <v>9006.2999999999993</v>
      </c>
    </row>
    <row r="10" spans="1:8" ht="32.450000000000003" customHeight="1" x14ac:dyDescent="0.3">
      <c r="A10" s="1" t="s">
        <v>11</v>
      </c>
      <c r="B10" s="28">
        <f>+B8*100/B9/1000000000</f>
        <v>0.46263432371458646</v>
      </c>
      <c r="C10" s="28">
        <f>+C8*100/C9/1000000000</f>
        <v>9.1025202166103755E-2</v>
      </c>
      <c r="D10" s="28">
        <f t="shared" ref="D10:G10" si="2">+D8*100/D9/1000000000</f>
        <v>3.9746814030178872E-2</v>
      </c>
      <c r="E10" s="28">
        <f t="shared" si="2"/>
        <v>9.5544258885446862E-2</v>
      </c>
      <c r="F10" s="28">
        <f t="shared" si="2"/>
        <v>0.19117047307858848</v>
      </c>
      <c r="G10" s="28">
        <f t="shared" si="2"/>
        <v>3.8612397928773953E-2</v>
      </c>
      <c r="H10" s="28">
        <f t="shared" ref="H10" si="3">+H8*100/H9/1000000000</f>
        <v>6.5351776254945005E-3</v>
      </c>
    </row>
    <row r="11" spans="1:8" ht="33.6" customHeight="1" x14ac:dyDescent="0.3">
      <c r="A11" s="2" t="s">
        <v>12</v>
      </c>
      <c r="B11" s="29">
        <f>SUM(C11:H11)</f>
        <v>258218.24053943323</v>
      </c>
      <c r="C11" s="29">
        <v>44153</v>
      </c>
      <c r="D11" s="29">
        <v>23291</v>
      </c>
      <c r="E11" s="29">
        <v>48978</v>
      </c>
      <c r="F11" s="29">
        <v>116117</v>
      </c>
      <c r="G11" s="29">
        <v>22707</v>
      </c>
      <c r="H11" s="29">
        <v>2972.2405394332368</v>
      </c>
    </row>
    <row r="12" spans="1:8" ht="17.45" customHeight="1" x14ac:dyDescent="0.3">
      <c r="A12" s="3" t="s">
        <v>31</v>
      </c>
      <c r="B12" s="30">
        <f>+B11*100/2963300</f>
        <v>8.7138744149911673</v>
      </c>
      <c r="C12" s="30">
        <f t="shared" ref="C12:G12" si="4">+C11*100/2963300</f>
        <v>1.4899942631525664</v>
      </c>
      <c r="D12" s="30">
        <f t="shared" si="4"/>
        <v>0.78598184456518072</v>
      </c>
      <c r="E12" s="30">
        <f t="shared" si="4"/>
        <v>1.6528194917828096</v>
      </c>
      <c r="F12" s="30">
        <f>+F11*100/2963300</f>
        <v>3.918503020281443</v>
      </c>
      <c r="G12" s="30">
        <f t="shared" si="4"/>
        <v>0.76627408632268079</v>
      </c>
      <c r="H12" s="30">
        <f t="shared" ref="H12" si="5">+H11*100/2963300</f>
        <v>0.1003017088864859</v>
      </c>
    </row>
    <row r="13" spans="1:8" ht="17.45" customHeight="1" x14ac:dyDescent="0.3">
      <c r="A13" s="3" t="s">
        <v>14</v>
      </c>
      <c r="B13" s="31">
        <f>SUM(C13:H13)</f>
        <v>84707.027777779993</v>
      </c>
      <c r="C13" s="23">
        <v>0</v>
      </c>
      <c r="D13" s="23">
        <v>4596</v>
      </c>
      <c r="E13" s="23">
        <v>14819</v>
      </c>
      <c r="F13" s="23">
        <v>51126</v>
      </c>
      <c r="G13" s="23">
        <v>14142</v>
      </c>
      <c r="H13" s="23">
        <v>24.027777780000001</v>
      </c>
    </row>
    <row r="14" spans="1:8" ht="17.45" customHeight="1" x14ac:dyDescent="0.3">
      <c r="A14" s="3" t="s">
        <v>15</v>
      </c>
      <c r="B14" s="31">
        <f t="shared" ref="B14:B17" si="6">SUM(C14:H14)</f>
        <v>150891.70833333</v>
      </c>
      <c r="C14" s="23">
        <f>+C15+C16</f>
        <v>40774</v>
      </c>
      <c r="D14" s="23">
        <v>17667</v>
      </c>
      <c r="E14" s="23">
        <v>31884</v>
      </c>
      <c r="F14" s="23">
        <v>53580</v>
      </c>
      <c r="G14" s="23">
        <v>6436</v>
      </c>
      <c r="H14" s="23">
        <v>550.70833332999996</v>
      </c>
    </row>
    <row r="15" spans="1:8" ht="17.45" customHeight="1" x14ac:dyDescent="0.3">
      <c r="A15" s="3" t="s">
        <v>16</v>
      </c>
      <c r="B15" s="31">
        <f t="shared" si="6"/>
        <v>142430</v>
      </c>
      <c r="C15" s="23">
        <v>40774</v>
      </c>
      <c r="D15" s="23">
        <v>17667</v>
      </c>
      <c r="E15" s="23">
        <v>30479</v>
      </c>
      <c r="F15" s="23">
        <v>48311</v>
      </c>
      <c r="G15" s="23">
        <v>5199</v>
      </c>
      <c r="H15" s="23">
        <v>0</v>
      </c>
    </row>
    <row r="16" spans="1:8" ht="17.45" customHeight="1" x14ac:dyDescent="0.3">
      <c r="A16" s="3" t="s">
        <v>17</v>
      </c>
      <c r="B16" s="31">
        <f t="shared" si="6"/>
        <v>8462.0231481499995</v>
      </c>
      <c r="C16" s="23">
        <v>0</v>
      </c>
      <c r="D16" s="23">
        <v>0</v>
      </c>
      <c r="E16" s="23">
        <v>1405.3148148199998</v>
      </c>
      <c r="F16" s="23">
        <v>5269</v>
      </c>
      <c r="G16" s="23">
        <v>1237</v>
      </c>
      <c r="H16" s="23">
        <v>550.70833332999996</v>
      </c>
    </row>
    <row r="17" spans="1:8" ht="17.45" customHeight="1" x14ac:dyDescent="0.3">
      <c r="A17" s="4" t="s">
        <v>18</v>
      </c>
      <c r="B17" s="31">
        <f t="shared" si="6"/>
        <v>22618.606078876473</v>
      </c>
      <c r="C17" s="23">
        <v>3379.027777759999</v>
      </c>
      <c r="D17" s="23">
        <v>1027.7522141766183</v>
      </c>
      <c r="E17" s="23">
        <v>2274.3216586166186</v>
      </c>
      <c r="F17" s="23">
        <v>11411</v>
      </c>
      <c r="G17" s="23">
        <v>2129</v>
      </c>
      <c r="H17" s="23">
        <v>2397.5044283232369</v>
      </c>
    </row>
    <row r="18" spans="1:8" ht="31.9" customHeight="1" x14ac:dyDescent="0.3">
      <c r="A18" s="2" t="s">
        <v>19</v>
      </c>
      <c r="B18" s="29">
        <f>SUM(C18:H18)</f>
        <v>70039.261473416613</v>
      </c>
      <c r="C18" s="29">
        <v>20171</v>
      </c>
      <c r="D18" s="29">
        <v>4919</v>
      </c>
      <c r="E18" s="29">
        <v>10880</v>
      </c>
      <c r="F18" s="29">
        <v>27543</v>
      </c>
      <c r="G18" s="29">
        <v>4835</v>
      </c>
      <c r="H18" s="29">
        <v>1691.2614734166184</v>
      </c>
    </row>
    <row r="19" spans="1:8" ht="22.9" customHeight="1" x14ac:dyDescent="0.3">
      <c r="A19" s="4" t="s">
        <v>20</v>
      </c>
      <c r="B19" s="30">
        <f t="shared" ref="B19:G19" si="7">+B18*100/803327</f>
        <v>8.718649002637358</v>
      </c>
      <c r="C19" s="30">
        <f t="shared" si="7"/>
        <v>2.5109326588051939</v>
      </c>
      <c r="D19" s="30">
        <f t="shared" si="7"/>
        <v>0.61232847893821574</v>
      </c>
      <c r="E19" s="30">
        <f t="shared" si="7"/>
        <v>1.3543675240593183</v>
      </c>
      <c r="F19" s="30">
        <f t="shared" si="7"/>
        <v>3.4286162422027395</v>
      </c>
      <c r="G19" s="30">
        <f t="shared" si="7"/>
        <v>0.60187196496569895</v>
      </c>
      <c r="H19" s="30">
        <f t="shared" ref="H19" si="8">+H18*100/803327</f>
        <v>0.21053213366619303</v>
      </c>
    </row>
    <row r="20" spans="1:8" ht="22.9" customHeight="1" x14ac:dyDescent="0.3">
      <c r="A20" s="4" t="s">
        <v>32</v>
      </c>
      <c r="B20" s="30">
        <f>+B11/B18</f>
        <v>3.6867641820786461</v>
      </c>
      <c r="C20" s="30">
        <f t="shared" ref="C20:G20" si="9">+C11/C18</f>
        <v>2.1889346090922612</v>
      </c>
      <c r="D20" s="30">
        <f t="shared" si="9"/>
        <v>4.7349054685911769</v>
      </c>
      <c r="E20" s="30">
        <f t="shared" si="9"/>
        <v>4.5016544117647062</v>
      </c>
      <c r="F20" s="30">
        <f t="shared" si="9"/>
        <v>4.2158443161601857</v>
      </c>
      <c r="G20" s="30">
        <f t="shared" si="9"/>
        <v>4.6963805584281282</v>
      </c>
      <c r="H20" s="30">
        <f t="shared" ref="H20" si="10">+H11/H18</f>
        <v>1.7574104218366873</v>
      </c>
    </row>
    <row r="21" spans="1:8" ht="34.15" customHeight="1" x14ac:dyDescent="0.3">
      <c r="A21" s="2" t="s">
        <v>21</v>
      </c>
      <c r="B21" s="32">
        <f>+B8/B18/12</f>
        <v>49574.855374178478</v>
      </c>
      <c r="C21" s="32">
        <f>+C8/C18/12</f>
        <v>33868.766970261764</v>
      </c>
      <c r="D21" s="32">
        <f>+D8/D18/12</f>
        <v>60644.39438910348</v>
      </c>
      <c r="E21" s="32">
        <f t="shared" ref="E21:G21" si="11">+E8/E18/12</f>
        <v>65908.414430147051</v>
      </c>
      <c r="F21" s="32">
        <f t="shared" si="11"/>
        <v>52092.44428976786</v>
      </c>
      <c r="G21" s="32">
        <f t="shared" si="11"/>
        <v>59937.062989644415</v>
      </c>
      <c r="H21" s="32">
        <f t="shared" ref="H21" si="12">+H8/H18/12</f>
        <v>29000.921882680574</v>
      </c>
    </row>
    <row r="22" spans="1:8" ht="34.15" customHeight="1" x14ac:dyDescent="0.3">
      <c r="A22" s="2" t="s">
        <v>33</v>
      </c>
      <c r="B22" s="32">
        <f t="shared" ref="B22:H22" si="13">B8/B7/12</f>
        <v>16822.846675533034</v>
      </c>
      <c r="C22" s="32">
        <f t="shared" si="13"/>
        <v>16193</v>
      </c>
      <c r="D22" s="32">
        <f t="shared" si="13"/>
        <v>15376</v>
      </c>
      <c r="E22" s="32">
        <f t="shared" si="13"/>
        <v>17857</v>
      </c>
      <c r="F22" s="32">
        <f t="shared" si="13"/>
        <v>16435.354574495548</v>
      </c>
      <c r="G22" s="32">
        <f t="shared" si="13"/>
        <v>19176.850992</v>
      </c>
      <c r="H22" s="32">
        <f t="shared" si="13"/>
        <v>21898.701983999999</v>
      </c>
    </row>
    <row r="23" spans="1:8" ht="53.45" customHeight="1" x14ac:dyDescent="0.3">
      <c r="B23" s="33"/>
      <c r="C23" s="33"/>
    </row>
    <row r="24" spans="1:8" ht="53.45" customHeight="1" x14ac:dyDescent="0.3">
      <c r="A24" s="34" t="s">
        <v>34</v>
      </c>
      <c r="B24" s="35" t="s">
        <v>41</v>
      </c>
      <c r="C24" s="34">
        <v>43906.701983999999</v>
      </c>
    </row>
    <row r="25" spans="1:8" ht="53.45" customHeight="1" x14ac:dyDescent="0.3">
      <c r="A25" s="15" t="s">
        <v>42</v>
      </c>
    </row>
    <row r="26" spans="1:8" ht="18.600000000000001" customHeight="1" x14ac:dyDescent="0.3">
      <c r="A26" s="23" t="s">
        <v>35</v>
      </c>
      <c r="B26" s="36"/>
      <c r="C26" s="34">
        <v>38578</v>
      </c>
    </row>
    <row r="27" spans="1:8" ht="18.600000000000001" customHeight="1" x14ac:dyDescent="0.3">
      <c r="A27" s="36" t="s">
        <v>36</v>
      </c>
      <c r="B27" s="36">
        <v>108.6</v>
      </c>
      <c r="C27" s="34">
        <f>+C26*B27/100</f>
        <v>41895.707999999999</v>
      </c>
    </row>
    <row r="28" spans="1:8" ht="16.149999999999999" customHeight="1" x14ac:dyDescent="0.3">
      <c r="A28" s="36" t="s">
        <v>37</v>
      </c>
      <c r="B28" s="36">
        <v>104.8</v>
      </c>
      <c r="C28" s="34">
        <f t="shared" ref="C28:C31" si="14">+C27*B28/100</f>
        <v>43906.701983999999</v>
      </c>
    </row>
    <row r="29" spans="1:8" ht="16.149999999999999" customHeight="1" x14ac:dyDescent="0.3">
      <c r="A29" s="36" t="s">
        <v>38</v>
      </c>
      <c r="B29" s="37">
        <v>103.9</v>
      </c>
      <c r="C29" s="34">
        <f t="shared" si="14"/>
        <v>45619.063361376</v>
      </c>
    </row>
    <row r="30" spans="1:8" ht="18.600000000000001" customHeight="1" x14ac:dyDescent="0.3">
      <c r="A30" s="36" t="s">
        <v>39</v>
      </c>
      <c r="B30" s="37">
        <v>104</v>
      </c>
      <c r="C30" s="34">
        <f t="shared" si="14"/>
        <v>47443.825895831047</v>
      </c>
    </row>
    <row r="31" spans="1:8" ht="16.149999999999999" customHeight="1" x14ac:dyDescent="0.3">
      <c r="A31" s="36" t="s">
        <v>40</v>
      </c>
      <c r="B31" s="37">
        <v>104</v>
      </c>
      <c r="C31" s="34">
        <f t="shared" si="14"/>
        <v>49341.578931664284</v>
      </c>
    </row>
    <row r="32" spans="1:8" ht="53.45" customHeight="1" x14ac:dyDescent="0.3">
      <c r="D32" s="38"/>
      <c r="E32" s="38"/>
      <c r="F32" s="38"/>
      <c r="G32" s="38"/>
    </row>
  </sheetData>
  <mergeCells count="1">
    <mergeCell ref="B1:G1"/>
  </mergeCells>
  <phoneticPr fontId="5" type="noConversion"/>
  <pageMargins left="0.7" right="0.7" top="0.75" bottom="0.75" header="0.3" footer="0.3"/>
  <pageSetup orientation="portrait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sqref="A1:XFD1048576"/>
    </sheetView>
  </sheetViews>
  <sheetFormatPr defaultRowHeight="53.45" customHeight="1" x14ac:dyDescent="0.3"/>
  <cols>
    <col min="1" max="1" width="45.7109375" style="15" customWidth="1"/>
    <col min="2" max="2" width="34.140625" style="15" customWidth="1"/>
    <col min="3" max="3" width="26.7109375" style="15" customWidth="1"/>
    <col min="4" max="4" width="21.42578125" style="15" customWidth="1"/>
    <col min="5" max="5" width="19.85546875" style="15" customWidth="1"/>
    <col min="6" max="6" width="18.5703125" style="15" customWidth="1"/>
    <col min="7" max="7" width="20.28515625" style="15" customWidth="1"/>
    <col min="8" max="8" width="31.85546875" style="15" customWidth="1"/>
    <col min="9" max="16384" width="9.140625" style="15"/>
  </cols>
  <sheetData>
    <row r="1" spans="1:8" ht="53.45" customHeight="1" x14ac:dyDescent="0.3">
      <c r="B1" s="17" t="s">
        <v>46</v>
      </c>
      <c r="C1" s="17"/>
      <c r="D1" s="17"/>
      <c r="E1" s="17"/>
      <c r="F1" s="17"/>
      <c r="G1" s="17"/>
    </row>
    <row r="2" spans="1:8" ht="196.15" customHeight="1" x14ac:dyDescent="0.3">
      <c r="A2" s="19"/>
      <c r="B2" s="20" t="s">
        <v>0</v>
      </c>
      <c r="C2" s="21" t="s">
        <v>22</v>
      </c>
      <c r="D2" s="21" t="s">
        <v>24</v>
      </c>
      <c r="E2" s="21" t="s">
        <v>25</v>
      </c>
      <c r="F2" s="21" t="s">
        <v>26</v>
      </c>
      <c r="G2" s="21" t="s">
        <v>27</v>
      </c>
      <c r="H2" s="21" t="s">
        <v>23</v>
      </c>
    </row>
    <row r="3" spans="1:8" ht="24" customHeight="1" x14ac:dyDescent="0.3">
      <c r="A3" s="22"/>
      <c r="B3" s="20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</row>
    <row r="4" spans="1:8" ht="46.9" customHeight="1" x14ac:dyDescent="0.3">
      <c r="A4" s="1" t="s">
        <v>8</v>
      </c>
      <c r="B4" s="23">
        <v>22666.979727559617</v>
      </c>
      <c r="C4" s="23">
        <v>23043</v>
      </c>
      <c r="D4" s="23">
        <v>24309</v>
      </c>
      <c r="E4" s="23">
        <v>21051</v>
      </c>
      <c r="F4" s="23">
        <v>25032</v>
      </c>
      <c r="G4" s="23">
        <v>22341</v>
      </c>
      <c r="H4" s="23">
        <v>23465</v>
      </c>
    </row>
    <row r="5" spans="1:8" ht="43.15" customHeight="1" x14ac:dyDescent="0.3">
      <c r="A5" s="1" t="s">
        <v>28</v>
      </c>
      <c r="B5" s="5">
        <v>40586.859924200005</v>
      </c>
      <c r="C5" s="5">
        <v>40586.859924200005</v>
      </c>
      <c r="D5" s="5">
        <v>40586.859924200005</v>
      </c>
      <c r="E5" s="5">
        <v>40586.859924200005</v>
      </c>
      <c r="F5" s="5">
        <v>40586.859924200005</v>
      </c>
      <c r="G5" s="5">
        <v>40586.859924200005</v>
      </c>
      <c r="H5" s="5">
        <v>40586.859924200005</v>
      </c>
    </row>
    <row r="6" spans="1:8" ht="43.9" customHeight="1" x14ac:dyDescent="0.3">
      <c r="A6" s="1" t="s">
        <v>9</v>
      </c>
      <c r="B6" s="23">
        <f>+B5-B4</f>
        <v>17919.880196640388</v>
      </c>
      <c r="C6" s="23">
        <f>+C5-C4</f>
        <v>17543.859924200005</v>
      </c>
      <c r="D6" s="23">
        <f t="shared" ref="D6:G6" si="0">+D5-D4</f>
        <v>16277.859924200005</v>
      </c>
      <c r="E6" s="23">
        <f t="shared" si="0"/>
        <v>19535.859924200005</v>
      </c>
      <c r="F6" s="23">
        <f t="shared" si="0"/>
        <v>15554.859924200005</v>
      </c>
      <c r="G6" s="23">
        <f t="shared" si="0"/>
        <v>18245.859924200005</v>
      </c>
      <c r="H6" s="23">
        <f t="shared" ref="H6" si="1">+H5-H4</f>
        <v>17121.859924200005</v>
      </c>
    </row>
    <row r="7" spans="1:8" ht="45.6" customHeight="1" x14ac:dyDescent="0.3">
      <c r="A7" s="1" t="s">
        <v>29</v>
      </c>
      <c r="B7" s="25">
        <f>SUM(C7:H7)</f>
        <v>184658</v>
      </c>
      <c r="C7" s="25">
        <v>34634</v>
      </c>
      <c r="D7" s="25">
        <v>16625</v>
      </c>
      <c r="E7" s="25">
        <v>36446</v>
      </c>
      <c r="F7" s="25">
        <v>80391</v>
      </c>
      <c r="G7" s="25">
        <v>14322</v>
      </c>
      <c r="H7" s="25">
        <v>2240</v>
      </c>
    </row>
    <row r="8" spans="1:8" ht="24" customHeight="1" x14ac:dyDescent="0.3">
      <c r="A8" s="26" t="s">
        <v>30</v>
      </c>
      <c r="B8" s="24">
        <f>SUM(C8:H8)</f>
        <v>39708590848.214645</v>
      </c>
      <c r="C8" s="24">
        <f>+C7*C6*12</f>
        <v>7291368535.3769159</v>
      </c>
      <c r="D8" s="24">
        <f>+D7*D6*12</f>
        <v>3247433054.8779011</v>
      </c>
      <c r="E8" s="24">
        <f>+E7*E6*12</f>
        <v>8544047409.5687218</v>
      </c>
      <c r="F8" s="24">
        <f>+F7*F6*12+(C24-F5)*F7*12*0.3</f>
        <v>16462006849.461205</v>
      </c>
      <c r="G8" s="24">
        <f>+G7*G6*12+(C24-G5)*G7*12*0.5</f>
        <v>3568233775.7761173</v>
      </c>
      <c r="H8" s="24">
        <f>+H7*H6*12+(C24-H5)*H7*12</f>
        <v>595501223.1537869</v>
      </c>
    </row>
    <row r="9" spans="1:8" ht="38.450000000000003" customHeight="1" x14ac:dyDescent="0.3">
      <c r="A9" s="1" t="s">
        <v>10</v>
      </c>
      <c r="B9" s="27">
        <v>10041.4</v>
      </c>
      <c r="C9" s="27">
        <v>10041.4</v>
      </c>
      <c r="D9" s="27">
        <v>10041.4</v>
      </c>
      <c r="E9" s="27">
        <v>10041.4</v>
      </c>
      <c r="F9" s="27">
        <v>10041.4</v>
      </c>
      <c r="G9" s="27">
        <v>10041.4</v>
      </c>
      <c r="H9" s="27">
        <v>10041.4</v>
      </c>
    </row>
    <row r="10" spans="1:8" ht="32.450000000000003" customHeight="1" x14ac:dyDescent="0.3">
      <c r="A10" s="1" t="s">
        <v>11</v>
      </c>
      <c r="B10" s="28">
        <f t="shared" ref="B10:G10" si="2">+B8*100/B9/1000000000</f>
        <v>0.39544875065443708</v>
      </c>
      <c r="C10" s="28">
        <f>+C8*100/C9/1000000000</f>
        <v>7.2613067255332092E-2</v>
      </c>
      <c r="D10" s="28">
        <f t="shared" si="2"/>
        <v>3.2340441122531732E-2</v>
      </c>
      <c r="E10" s="28">
        <f t="shared" si="2"/>
        <v>8.508820891079652E-2</v>
      </c>
      <c r="F10" s="28">
        <f t="shared" si="2"/>
        <v>0.1639413513002291</v>
      </c>
      <c r="G10" s="28">
        <f t="shared" si="2"/>
        <v>3.5535221938933992E-2</v>
      </c>
      <c r="H10" s="28">
        <f t="shared" ref="H10" si="3">+H8*100/H9/1000000000</f>
        <v>5.9304601266136885E-3</v>
      </c>
    </row>
    <row r="11" spans="1:8" ht="33.6" customHeight="1" x14ac:dyDescent="0.3">
      <c r="A11" s="2" t="s">
        <v>12</v>
      </c>
      <c r="B11" s="29">
        <f>SUM(C11:H11)</f>
        <v>235264</v>
      </c>
      <c r="C11" s="29">
        <v>37600</v>
      </c>
      <c r="D11" s="29">
        <v>19829</v>
      </c>
      <c r="E11" s="29">
        <v>44424</v>
      </c>
      <c r="F11" s="29">
        <v>108131</v>
      </c>
      <c r="G11" s="29">
        <v>22308</v>
      </c>
      <c r="H11" s="29">
        <v>2972</v>
      </c>
    </row>
    <row r="12" spans="1:8" ht="17.45" customHeight="1" x14ac:dyDescent="0.3">
      <c r="A12" s="3" t="s">
        <v>31</v>
      </c>
      <c r="B12" s="30">
        <f>+B11*100/2963300</f>
        <v>7.9392569095265415</v>
      </c>
      <c r="C12" s="30">
        <f t="shared" ref="C12:G12" si="4">+C11*100/2963300</f>
        <v>1.2688556676678029</v>
      </c>
      <c r="D12" s="30">
        <f t="shared" si="4"/>
        <v>0.66915263388789525</v>
      </c>
      <c r="E12" s="30">
        <f t="shared" si="4"/>
        <v>1.4991394728849594</v>
      </c>
      <c r="F12" s="30">
        <f t="shared" si="4"/>
        <v>3.6490061755475316</v>
      </c>
      <c r="G12" s="30">
        <f t="shared" si="4"/>
        <v>0.75280936793439746</v>
      </c>
      <c r="H12" s="30">
        <f t="shared" ref="H12" si="5">+H11*100/2963300</f>
        <v>0.10029359160395505</v>
      </c>
    </row>
    <row r="13" spans="1:8" ht="17.45" customHeight="1" x14ac:dyDescent="0.3">
      <c r="A13" s="3" t="s">
        <v>14</v>
      </c>
      <c r="B13" s="31">
        <f>SUM(C13:H13)</f>
        <v>79041.027777779993</v>
      </c>
      <c r="C13" s="23">
        <v>0</v>
      </c>
      <c r="D13" s="23">
        <v>3954</v>
      </c>
      <c r="E13" s="23">
        <v>13324</v>
      </c>
      <c r="F13" s="23">
        <v>47696</v>
      </c>
      <c r="G13" s="30">
        <v>14043</v>
      </c>
      <c r="H13" s="23">
        <v>24.027777780000001</v>
      </c>
    </row>
    <row r="14" spans="1:8" ht="17.45" customHeight="1" x14ac:dyDescent="0.3">
      <c r="A14" s="3" t="s">
        <v>15</v>
      </c>
      <c r="B14" s="31">
        <f t="shared" ref="B14:B17" si="6">SUM(C14:H14)</f>
        <v>134446</v>
      </c>
      <c r="C14" s="23">
        <v>34377</v>
      </c>
      <c r="D14" s="23">
        <v>14974</v>
      </c>
      <c r="E14" s="23">
        <v>28824</v>
      </c>
      <c r="F14" s="23">
        <v>49483</v>
      </c>
      <c r="G14" s="23">
        <v>6237</v>
      </c>
      <c r="H14" s="23">
        <v>551</v>
      </c>
    </row>
    <row r="15" spans="1:8" ht="17.45" customHeight="1" x14ac:dyDescent="0.3">
      <c r="A15" s="3" t="s">
        <v>16</v>
      </c>
      <c r="B15" s="31">
        <f t="shared" si="6"/>
        <v>126418</v>
      </c>
      <c r="C15" s="23">
        <v>34377</v>
      </c>
      <c r="D15" s="23">
        <v>14974</v>
      </c>
      <c r="E15" s="23">
        <v>27443</v>
      </c>
      <c r="F15" s="23">
        <v>44525</v>
      </c>
      <c r="G15" s="23">
        <v>5099</v>
      </c>
      <c r="H15" s="23">
        <v>0</v>
      </c>
    </row>
    <row r="16" spans="1:8" ht="17.45" customHeight="1" x14ac:dyDescent="0.3">
      <c r="A16" s="3" t="s">
        <v>17</v>
      </c>
      <c r="B16" s="31">
        <f t="shared" si="6"/>
        <v>8028</v>
      </c>
      <c r="C16" s="23">
        <v>0</v>
      </c>
      <c r="D16" s="23">
        <v>0</v>
      </c>
      <c r="E16" s="23">
        <v>1381</v>
      </c>
      <c r="F16" s="23">
        <v>4958</v>
      </c>
      <c r="G16" s="23">
        <v>1138</v>
      </c>
      <c r="H16" s="23">
        <v>551</v>
      </c>
    </row>
    <row r="17" spans="1:8" ht="17.45" customHeight="1" x14ac:dyDescent="0.3">
      <c r="A17" s="4" t="s">
        <v>18</v>
      </c>
      <c r="B17" s="31">
        <f t="shared" si="6"/>
        <v>21776</v>
      </c>
      <c r="C17" s="23">
        <v>3223</v>
      </c>
      <c r="D17" s="23">
        <v>901</v>
      </c>
      <c r="E17" s="23">
        <v>2274</v>
      </c>
      <c r="F17" s="23">
        <v>10952</v>
      </c>
      <c r="G17" s="23">
        <v>2028</v>
      </c>
      <c r="H17" s="23">
        <v>2398</v>
      </c>
    </row>
    <row r="18" spans="1:8" ht="31.9" customHeight="1" x14ac:dyDescent="0.3">
      <c r="A18" s="2" t="s">
        <v>19</v>
      </c>
      <c r="B18" s="29">
        <f>SUM(C18:H18)</f>
        <v>63666</v>
      </c>
      <c r="C18" s="29">
        <v>17361</v>
      </c>
      <c r="D18" s="29">
        <v>4150</v>
      </c>
      <c r="E18" s="29">
        <v>10005</v>
      </c>
      <c r="F18" s="29">
        <v>25724</v>
      </c>
      <c r="G18" s="29">
        <v>4735</v>
      </c>
      <c r="H18" s="29">
        <v>1691</v>
      </c>
    </row>
    <row r="19" spans="1:8" ht="22.9" customHeight="1" x14ac:dyDescent="0.3">
      <c r="A19" s="4" t="s">
        <v>20</v>
      </c>
      <c r="B19" s="30">
        <f t="shared" ref="B19:G19" si="7">+B18*100/803327</f>
        <v>7.9252906973125512</v>
      </c>
      <c r="C19" s="30">
        <f t="shared" si="7"/>
        <v>2.1611373699626677</v>
      </c>
      <c r="D19" s="30">
        <f t="shared" si="7"/>
        <v>0.51660158316600835</v>
      </c>
      <c r="E19" s="30">
        <f t="shared" si="7"/>
        <v>1.2454455035122685</v>
      </c>
      <c r="F19" s="30">
        <f t="shared" si="7"/>
        <v>3.2021829217740723</v>
      </c>
      <c r="G19" s="30">
        <f t="shared" si="7"/>
        <v>0.5894237340460361</v>
      </c>
      <c r="H19" s="30">
        <f t="shared" ref="H19" si="8">+H18*100/803327</f>
        <v>0.21049958485149883</v>
      </c>
    </row>
    <row r="20" spans="1:8" ht="22.9" customHeight="1" x14ac:dyDescent="0.3">
      <c r="A20" s="4" t="s">
        <v>32</v>
      </c>
      <c r="B20" s="30">
        <f>+B11/B18</f>
        <v>3.6952847673797633</v>
      </c>
      <c r="C20" s="30">
        <f t="shared" ref="C20:G20" si="9">+C11/C18</f>
        <v>2.1657738609527102</v>
      </c>
      <c r="D20" s="30">
        <f t="shared" si="9"/>
        <v>4.7780722891566265</v>
      </c>
      <c r="E20" s="30">
        <f t="shared" si="9"/>
        <v>4.4401799100449777</v>
      </c>
      <c r="F20" s="30">
        <f t="shared" si="9"/>
        <v>4.2035064531177113</v>
      </c>
      <c r="G20" s="30">
        <f t="shared" si="9"/>
        <v>4.7112988384371697</v>
      </c>
      <c r="H20" s="30">
        <f t="shared" ref="H20" si="10">+H11/H18</f>
        <v>1.7575399172087522</v>
      </c>
    </row>
    <row r="21" spans="1:8" ht="34.15" customHeight="1" x14ac:dyDescent="0.3">
      <c r="A21" s="2" t="s">
        <v>21</v>
      </c>
      <c r="B21" s="32">
        <f>+B8/B18/12</f>
        <v>51975.139593365697</v>
      </c>
      <c r="C21" s="32">
        <f>+C8/C18/12</f>
        <v>34998.792962084153</v>
      </c>
      <c r="D21" s="32">
        <f>+D8/D18/12</f>
        <v>65209.499093933759</v>
      </c>
      <c r="E21" s="32">
        <f t="shared" ref="E21:G21" si="11">+E8/E18/12</f>
        <v>71164.812673402645</v>
      </c>
      <c r="F21" s="32">
        <f t="shared" si="11"/>
        <v>53328.949779263225</v>
      </c>
      <c r="G21" s="32">
        <f t="shared" si="11"/>
        <v>62798.904888703226</v>
      </c>
      <c r="H21" s="32">
        <f t="shared" ref="H21" si="12">+H8/H18/12</f>
        <v>29346.600786210667</v>
      </c>
    </row>
    <row r="22" spans="1:8" ht="34.15" customHeight="1" x14ac:dyDescent="0.3">
      <c r="A22" s="2" t="s">
        <v>33</v>
      </c>
      <c r="B22" s="32">
        <f t="shared" ref="B22:H22" si="13">B8/B7/12</f>
        <v>17919.880196640388</v>
      </c>
      <c r="C22" s="32">
        <f t="shared" si="13"/>
        <v>17543.859924200005</v>
      </c>
      <c r="D22" s="32">
        <f t="shared" si="13"/>
        <v>16277.859924200005</v>
      </c>
      <c r="E22" s="32">
        <f t="shared" si="13"/>
        <v>19535.859924200009</v>
      </c>
      <c r="F22" s="32">
        <f t="shared" si="13"/>
        <v>17064.5209553528</v>
      </c>
      <c r="G22" s="32">
        <f t="shared" si="13"/>
        <v>20761.961642788003</v>
      </c>
      <c r="H22" s="32">
        <f t="shared" si="13"/>
        <v>22154.063361376</v>
      </c>
    </row>
    <row r="23" spans="1:8" ht="53.45" customHeight="1" x14ac:dyDescent="0.3">
      <c r="B23" s="33"/>
      <c r="C23" s="33"/>
    </row>
    <row r="24" spans="1:8" ht="53.45" customHeight="1" x14ac:dyDescent="0.3">
      <c r="A24" s="34" t="s">
        <v>34</v>
      </c>
      <c r="B24" s="35" t="s">
        <v>41</v>
      </c>
      <c r="C24" s="34">
        <f>+C29</f>
        <v>45619.063361376</v>
      </c>
    </row>
    <row r="25" spans="1:8" ht="53.45" customHeight="1" x14ac:dyDescent="0.3">
      <c r="A25" s="15" t="s">
        <v>42</v>
      </c>
    </row>
    <row r="26" spans="1:8" ht="16.899999999999999" customHeight="1" x14ac:dyDescent="0.3">
      <c r="A26" s="23" t="s">
        <v>35</v>
      </c>
      <c r="B26" s="36"/>
      <c r="C26" s="34">
        <v>38578</v>
      </c>
    </row>
    <row r="27" spans="1:8" ht="16.899999999999999" customHeight="1" x14ac:dyDescent="0.3">
      <c r="A27" s="36" t="s">
        <v>36</v>
      </c>
      <c r="B27" s="36">
        <v>108.6</v>
      </c>
      <c r="C27" s="34">
        <f>+C26*B27/100</f>
        <v>41895.707999999999</v>
      </c>
    </row>
    <row r="28" spans="1:8" ht="16.899999999999999" customHeight="1" x14ac:dyDescent="0.3">
      <c r="A28" s="36" t="s">
        <v>37</v>
      </c>
      <c r="B28" s="36">
        <v>104.8</v>
      </c>
      <c r="C28" s="34">
        <f t="shared" ref="C28:C31" si="14">+C27*B28/100</f>
        <v>43906.701983999999</v>
      </c>
    </row>
    <row r="29" spans="1:8" ht="16.899999999999999" customHeight="1" x14ac:dyDescent="0.3">
      <c r="A29" s="36" t="s">
        <v>38</v>
      </c>
      <c r="B29" s="37">
        <v>103.9</v>
      </c>
      <c r="C29" s="34">
        <f t="shared" si="14"/>
        <v>45619.063361376</v>
      </c>
    </row>
    <row r="30" spans="1:8" ht="16.899999999999999" customHeight="1" x14ac:dyDescent="0.3">
      <c r="A30" s="36" t="s">
        <v>39</v>
      </c>
      <c r="B30" s="37">
        <v>104</v>
      </c>
      <c r="C30" s="34">
        <f t="shared" si="14"/>
        <v>47443.825895831047</v>
      </c>
    </row>
    <row r="31" spans="1:8" ht="16.899999999999999" customHeight="1" x14ac:dyDescent="0.3">
      <c r="A31" s="36" t="s">
        <v>40</v>
      </c>
      <c r="B31" s="37">
        <v>104</v>
      </c>
      <c r="C31" s="34">
        <f t="shared" si="14"/>
        <v>49341.578931664284</v>
      </c>
    </row>
  </sheetData>
  <mergeCells count="1">
    <mergeCell ref="B1:G1"/>
  </mergeCells>
  <pageMargins left="0.7" right="0.7" top="0.75" bottom="0.75" header="0.3" footer="0.3"/>
  <pageSetup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sqref="A1:XFD1048576"/>
    </sheetView>
  </sheetViews>
  <sheetFormatPr defaultRowHeight="53.45" customHeight="1" x14ac:dyDescent="0.3"/>
  <cols>
    <col min="1" max="1" width="45.7109375" style="15" customWidth="1"/>
    <col min="2" max="2" width="33.5703125" style="15" customWidth="1"/>
    <col min="3" max="3" width="26.7109375" style="15" customWidth="1"/>
    <col min="4" max="4" width="21.42578125" style="15" customWidth="1"/>
    <col min="5" max="5" width="19.85546875" style="15" customWidth="1"/>
    <col min="6" max="6" width="18.5703125" style="15" customWidth="1"/>
    <col min="7" max="7" width="20.28515625" style="15" customWidth="1"/>
    <col min="8" max="8" width="33.7109375" style="15" customWidth="1"/>
    <col min="9" max="16384" width="9.140625" style="15"/>
  </cols>
  <sheetData>
    <row r="1" spans="1:8" ht="53.45" customHeight="1" x14ac:dyDescent="0.3">
      <c r="B1" s="17" t="s">
        <v>46</v>
      </c>
      <c r="C1" s="17"/>
      <c r="D1" s="17"/>
      <c r="E1" s="17"/>
      <c r="F1" s="17"/>
      <c r="G1" s="17"/>
    </row>
    <row r="2" spans="1:8" ht="196.15" customHeight="1" x14ac:dyDescent="0.3">
      <c r="A2" s="19"/>
      <c r="B2" s="20" t="s">
        <v>44</v>
      </c>
      <c r="C2" s="21" t="s">
        <v>22</v>
      </c>
      <c r="D2" s="21" t="s">
        <v>24</v>
      </c>
      <c r="E2" s="21" t="s">
        <v>25</v>
      </c>
      <c r="F2" s="21" t="s">
        <v>26</v>
      </c>
      <c r="G2" s="21" t="s">
        <v>27</v>
      </c>
      <c r="H2" s="21" t="s">
        <v>23</v>
      </c>
    </row>
    <row r="3" spans="1:8" ht="24" customHeight="1" x14ac:dyDescent="0.3">
      <c r="A3" s="22"/>
      <c r="B3" s="20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</row>
    <row r="4" spans="1:8" ht="46.9" customHeight="1" x14ac:dyDescent="0.3">
      <c r="A4" s="1" t="s">
        <v>8</v>
      </c>
      <c r="B4" s="23">
        <v>23598.175498399451</v>
      </c>
      <c r="C4" s="23">
        <v>24804</v>
      </c>
      <c r="D4" s="23">
        <v>25079</v>
      </c>
      <c r="E4" s="23">
        <v>21008</v>
      </c>
      <c r="F4" s="23">
        <v>25944</v>
      </c>
      <c r="G4" s="23">
        <v>24226</v>
      </c>
      <c r="H4" s="23">
        <v>22923</v>
      </c>
    </row>
    <row r="5" spans="1:8" ht="43.15" customHeight="1" x14ac:dyDescent="0.3">
      <c r="A5" s="1" t="s">
        <v>28</v>
      </c>
      <c r="B5" s="23">
        <v>42210</v>
      </c>
      <c r="C5" s="23">
        <v>42210</v>
      </c>
      <c r="D5" s="23">
        <v>42210</v>
      </c>
      <c r="E5" s="23">
        <v>42210</v>
      </c>
      <c r="F5" s="23">
        <v>42210</v>
      </c>
      <c r="G5" s="23">
        <v>42210</v>
      </c>
      <c r="H5" s="23">
        <v>42210</v>
      </c>
    </row>
    <row r="6" spans="1:8" ht="43.9" customHeight="1" x14ac:dyDescent="0.3">
      <c r="A6" s="1" t="s">
        <v>9</v>
      </c>
      <c r="B6" s="23">
        <f>+B5-B4</f>
        <v>18611.824501600549</v>
      </c>
      <c r="C6" s="23">
        <f>+C5-C4</f>
        <v>17406</v>
      </c>
      <c r="D6" s="23">
        <f t="shared" ref="D6:G6" si="0">+D5-D4</f>
        <v>17131</v>
      </c>
      <c r="E6" s="23">
        <f t="shared" si="0"/>
        <v>21202</v>
      </c>
      <c r="F6" s="23">
        <f t="shared" si="0"/>
        <v>16266</v>
      </c>
      <c r="G6" s="23">
        <f t="shared" si="0"/>
        <v>17984</v>
      </c>
      <c r="H6" s="23">
        <f t="shared" ref="H6" si="1">+H5-H4</f>
        <v>19287</v>
      </c>
    </row>
    <row r="7" spans="1:8" ht="45.6" customHeight="1" x14ac:dyDescent="0.3">
      <c r="A7" s="1" t="s">
        <v>29</v>
      </c>
      <c r="B7" s="25">
        <f>SUM(C7:H7)</f>
        <v>169890</v>
      </c>
      <c r="C7" s="25">
        <v>33715</v>
      </c>
      <c r="D7" s="25">
        <v>14882</v>
      </c>
      <c r="E7" s="25">
        <v>31528</v>
      </c>
      <c r="F7" s="25">
        <v>73891</v>
      </c>
      <c r="G7" s="25">
        <v>14147</v>
      </c>
      <c r="H7" s="25">
        <v>1727</v>
      </c>
    </row>
    <row r="8" spans="1:8" ht="24" customHeight="1" x14ac:dyDescent="0.3">
      <c r="A8" s="26" t="s">
        <v>30</v>
      </c>
      <c r="B8" s="24">
        <f>SUM(C8:H8)</f>
        <v>37943554374.923004</v>
      </c>
      <c r="C8" s="24">
        <f>+C7*C6*12</f>
        <v>7042119480</v>
      </c>
      <c r="D8" s="24">
        <f>+D7*D6*12</f>
        <v>3059322504</v>
      </c>
      <c r="E8" s="24">
        <f>+E7*E6*12</f>
        <v>8021479872</v>
      </c>
      <c r="F8" s="24">
        <f>+F7*F6*12+(C24-F5)*F7*12*0.3</f>
        <v>15815169537.367867</v>
      </c>
      <c r="G8" s="24">
        <f>+G7*G6*12+(C24-G5)*G7*12*0.5</f>
        <v>3497293385.6899309</v>
      </c>
      <c r="H8" s="24">
        <f>+H7*H6*12+(C24-H5)*H7*12</f>
        <v>508169595.86520261</v>
      </c>
    </row>
    <row r="9" spans="1:8" ht="38.450000000000003" customHeight="1" x14ac:dyDescent="0.3">
      <c r="A9" s="1" t="s">
        <v>10</v>
      </c>
      <c r="B9" s="11">
        <v>11174.1</v>
      </c>
      <c r="C9" s="11">
        <v>11174.1</v>
      </c>
      <c r="D9" s="11">
        <v>11174.1</v>
      </c>
      <c r="E9" s="11">
        <v>11174.1</v>
      </c>
      <c r="F9" s="11">
        <v>11174.1</v>
      </c>
      <c r="G9" s="11">
        <v>11174.1</v>
      </c>
      <c r="H9" s="11">
        <v>11174.1</v>
      </c>
    </row>
    <row r="10" spans="1:8" ht="32.450000000000003" customHeight="1" x14ac:dyDescent="0.3">
      <c r="A10" s="1" t="s">
        <v>11</v>
      </c>
      <c r="B10" s="28">
        <f t="shared" ref="B10:G10" si="2">+B8*100/B9/1000000000</f>
        <v>0.3395669841412105</v>
      </c>
      <c r="C10" s="28">
        <f>+C8*100/C9/1000000000</f>
        <v>6.3021804709104082E-2</v>
      </c>
      <c r="D10" s="28">
        <f t="shared" si="2"/>
        <v>2.7378692726931029E-2</v>
      </c>
      <c r="E10" s="28">
        <f t="shared" si="2"/>
        <v>7.1786361962037207E-2</v>
      </c>
      <c r="F10" s="28">
        <f t="shared" si="2"/>
        <v>0.14153416863432283</v>
      </c>
      <c r="G10" s="28">
        <f t="shared" si="2"/>
        <v>3.1298210913540514E-2</v>
      </c>
      <c r="H10" s="28">
        <f t="shared" ref="H10" si="3">+H8*100/H9/1000000000</f>
        <v>4.5477451952748099E-3</v>
      </c>
    </row>
    <row r="11" spans="1:8" ht="33.6" customHeight="1" x14ac:dyDescent="0.3">
      <c r="A11" s="2" t="s">
        <v>12</v>
      </c>
      <c r="B11" s="29">
        <f>SUM(C11:H11)</f>
        <v>214364.01697552111</v>
      </c>
      <c r="C11" s="29">
        <v>36074</v>
      </c>
      <c r="D11" s="29">
        <v>18083.288580421111</v>
      </c>
      <c r="E11" s="29">
        <v>39882</v>
      </c>
      <c r="F11" s="29">
        <v>96999</v>
      </c>
      <c r="G11" s="29">
        <v>21000.728395099995</v>
      </c>
      <c r="H11" s="29">
        <v>2325</v>
      </c>
    </row>
    <row r="12" spans="1:8" ht="17.45" customHeight="1" x14ac:dyDescent="0.3">
      <c r="A12" s="3" t="s">
        <v>31</v>
      </c>
      <c r="B12" s="30">
        <f>+B11*100/2963300</f>
        <v>7.2339627096656134</v>
      </c>
      <c r="C12" s="30">
        <f t="shared" ref="C12:G12" si="4">+C11*100/2963300</f>
        <v>1.2173590254108595</v>
      </c>
      <c r="D12" s="30">
        <f t="shared" si="4"/>
        <v>0.61024157461010065</v>
      </c>
      <c r="E12" s="30">
        <f t="shared" si="4"/>
        <v>1.3458644079235986</v>
      </c>
      <c r="F12" s="30">
        <f t="shared" si="4"/>
        <v>3.2733439071305641</v>
      </c>
      <c r="G12" s="30">
        <f t="shared" si="4"/>
        <v>0.70869396939560603</v>
      </c>
      <c r="H12" s="30">
        <f t="shared" ref="H12" si="5">+H11*100/2963300</f>
        <v>7.8459825194884078E-2</v>
      </c>
    </row>
    <row r="13" spans="1:8" ht="17.45" customHeight="1" x14ac:dyDescent="0.3">
      <c r="A13" s="3" t="s">
        <v>14</v>
      </c>
      <c r="B13" s="31">
        <f>SUM(C13:H13)</f>
        <v>71104.236111177772</v>
      </c>
      <c r="C13" s="23">
        <v>0</v>
      </c>
      <c r="D13" s="23">
        <v>3854.2515432477771</v>
      </c>
      <c r="E13" s="23">
        <v>12207</v>
      </c>
      <c r="F13" s="23">
        <v>41957</v>
      </c>
      <c r="G13" s="23">
        <v>13061.956790150001</v>
      </c>
      <c r="H13" s="23">
        <v>24.027777780000001</v>
      </c>
    </row>
    <row r="14" spans="1:8" ht="17.45" customHeight="1" x14ac:dyDescent="0.3">
      <c r="A14" s="3" t="s">
        <v>15</v>
      </c>
      <c r="B14" s="31">
        <f>SUM(C14:H14)</f>
        <v>123169.19290137333</v>
      </c>
      <c r="C14" s="23">
        <v>32851</v>
      </c>
      <c r="D14" s="23">
        <v>13682.449074213333</v>
      </c>
      <c r="E14" s="23">
        <v>25562</v>
      </c>
      <c r="F14" s="23">
        <v>44813</v>
      </c>
      <c r="G14" s="23">
        <v>5909.7438271599985</v>
      </c>
      <c r="H14" s="23">
        <v>351</v>
      </c>
    </row>
    <row r="15" spans="1:8" ht="17.45" customHeight="1" x14ac:dyDescent="0.3">
      <c r="A15" s="3" t="s">
        <v>16</v>
      </c>
      <c r="B15" s="31">
        <f>SUM(C15:H15)</f>
        <v>116050.66358039333</v>
      </c>
      <c r="C15" s="23">
        <v>32851</v>
      </c>
      <c r="D15" s="23">
        <v>13682.449074213333</v>
      </c>
      <c r="E15" s="23">
        <v>24580</v>
      </c>
      <c r="F15" s="23">
        <v>40165</v>
      </c>
      <c r="G15" s="23">
        <v>4772.2145061800011</v>
      </c>
      <c r="H15" s="23">
        <v>0</v>
      </c>
    </row>
    <row r="16" spans="1:8" ht="17.45" customHeight="1" x14ac:dyDescent="0.3">
      <c r="A16" s="3" t="s">
        <v>17</v>
      </c>
      <c r="B16" s="31">
        <f>SUM(C16:H16)</f>
        <v>7118.5293209800002</v>
      </c>
      <c r="C16" s="23">
        <v>0</v>
      </c>
      <c r="D16" s="23">
        <v>0</v>
      </c>
      <c r="E16" s="23">
        <v>982</v>
      </c>
      <c r="F16" s="23">
        <v>4648</v>
      </c>
      <c r="G16" s="23">
        <v>1137.52932098</v>
      </c>
      <c r="H16" s="23">
        <v>351</v>
      </c>
    </row>
    <row r="17" spans="1:8" ht="17.45" customHeight="1" x14ac:dyDescent="0.3">
      <c r="A17" s="4" t="s">
        <v>18</v>
      </c>
      <c r="B17" s="31">
        <f t="shared" ref="B17" si="6">SUM(C17:H17)</f>
        <v>20090.61574075</v>
      </c>
      <c r="C17" s="23">
        <v>3223</v>
      </c>
      <c r="D17" s="23">
        <v>546.58796295999991</v>
      </c>
      <c r="E17" s="23">
        <v>2113</v>
      </c>
      <c r="F17" s="23">
        <v>10229</v>
      </c>
      <c r="G17" s="23">
        <v>2029.0277777899998</v>
      </c>
      <c r="H17" s="23">
        <v>1950</v>
      </c>
    </row>
    <row r="18" spans="1:8" ht="31.9" customHeight="1" x14ac:dyDescent="0.3">
      <c r="A18" s="2" t="s">
        <v>19</v>
      </c>
      <c r="B18" s="29">
        <f>SUM(C18:H18)</f>
        <v>58630.02623460778</v>
      </c>
      <c r="C18" s="29">
        <v>16894</v>
      </c>
      <c r="D18" s="29">
        <v>3795.2006173177774</v>
      </c>
      <c r="E18" s="29">
        <v>8886</v>
      </c>
      <c r="F18" s="29">
        <v>23179</v>
      </c>
      <c r="G18" s="29">
        <v>4407.8256172900001</v>
      </c>
      <c r="H18" s="29">
        <v>1468</v>
      </c>
    </row>
    <row r="19" spans="1:8" ht="22.9" customHeight="1" x14ac:dyDescent="0.3">
      <c r="A19" s="4" t="s">
        <v>20</v>
      </c>
      <c r="B19" s="30">
        <f t="shared" ref="B19:G19" si="7">+B18*100/803327</f>
        <v>7.2984010539428876</v>
      </c>
      <c r="C19" s="30">
        <f t="shared" si="7"/>
        <v>2.1030041315678423</v>
      </c>
      <c r="D19" s="30">
        <f t="shared" si="7"/>
        <v>0.47243533670818699</v>
      </c>
      <c r="E19" s="30">
        <f t="shared" si="7"/>
        <v>1.106149799521241</v>
      </c>
      <c r="F19" s="30">
        <f t="shared" si="7"/>
        <v>2.8853754448686524</v>
      </c>
      <c r="G19" s="30">
        <f t="shared" si="7"/>
        <v>0.54869631137631381</v>
      </c>
      <c r="H19" s="30">
        <f t="shared" ref="H19" si="8">+H18*100/803327</f>
        <v>0.18274002990065066</v>
      </c>
    </row>
    <row r="20" spans="1:8" ht="22.9" customHeight="1" x14ac:dyDescent="0.3">
      <c r="A20" s="4" t="s">
        <v>32</v>
      </c>
      <c r="B20" s="30">
        <f>+B11/B18</f>
        <v>3.6562156073023826</v>
      </c>
      <c r="C20" s="30">
        <f t="shared" ref="C20:G20" si="9">+C11/C18</f>
        <v>2.1353143127737657</v>
      </c>
      <c r="D20" s="30">
        <f t="shared" si="9"/>
        <v>4.7647780456995461</v>
      </c>
      <c r="E20" s="30">
        <f t="shared" si="9"/>
        <v>4.4881836596893994</v>
      </c>
      <c r="F20" s="30">
        <f t="shared" si="9"/>
        <v>4.184779326114155</v>
      </c>
      <c r="G20" s="30">
        <f t="shared" si="9"/>
        <v>4.7644190624790577</v>
      </c>
      <c r="H20" s="30">
        <f t="shared" ref="H20" si="10">+H11/H18</f>
        <v>1.5837874659400546</v>
      </c>
    </row>
    <row r="21" spans="1:8" ht="34.15" customHeight="1" x14ac:dyDescent="0.3">
      <c r="A21" s="2" t="s">
        <v>21</v>
      </c>
      <c r="B21" s="32">
        <f>+B8/B18/12</f>
        <v>53930.776901315672</v>
      </c>
      <c r="C21" s="32">
        <f>+C8/C18/12</f>
        <v>34736.787616905414</v>
      </c>
      <c r="D21" s="32">
        <f>+D8/D18/12</f>
        <v>67175.247821333614</v>
      </c>
      <c r="E21" s="32">
        <f t="shared" ref="E21:G21" si="11">+E8/E18/12</f>
        <v>75225.822192212465</v>
      </c>
      <c r="F21" s="32">
        <f t="shared" si="11"/>
        <v>56858.828887383213</v>
      </c>
      <c r="G21" s="32">
        <f t="shared" si="11"/>
        <v>66119.021208770835</v>
      </c>
      <c r="H21" s="32">
        <f t="shared" ref="H21" si="12">+H8/H18/12</f>
        <v>28847.047903338022</v>
      </c>
    </row>
    <row r="22" spans="1:8" ht="34.15" customHeight="1" x14ac:dyDescent="0.3">
      <c r="A22" s="2" t="s">
        <v>33</v>
      </c>
      <c r="B22" s="32">
        <f t="shared" ref="B22:H22" si="13">B8/B7/12</f>
        <v>18611.824501600549</v>
      </c>
      <c r="C22" s="32">
        <f t="shared" si="13"/>
        <v>17406</v>
      </c>
      <c r="D22" s="32">
        <f t="shared" si="13"/>
        <v>17131</v>
      </c>
      <c r="E22" s="32">
        <f t="shared" si="13"/>
        <v>21202</v>
      </c>
      <c r="F22" s="32">
        <f t="shared" si="13"/>
        <v>17836.147768749313</v>
      </c>
      <c r="G22" s="32">
        <f t="shared" si="13"/>
        <v>20600.912947915524</v>
      </c>
      <c r="H22" s="32">
        <f t="shared" si="13"/>
        <v>24520.825895831047</v>
      </c>
    </row>
    <row r="23" spans="1:8" ht="53.45" customHeight="1" x14ac:dyDescent="0.3">
      <c r="B23" s="33"/>
      <c r="C23" s="33"/>
    </row>
    <row r="24" spans="1:8" ht="53.45" customHeight="1" x14ac:dyDescent="0.3">
      <c r="A24" s="34" t="s">
        <v>34</v>
      </c>
      <c r="B24" s="35" t="s">
        <v>41</v>
      </c>
      <c r="C24" s="34">
        <f>+C30</f>
        <v>47443.825895831047</v>
      </c>
    </row>
    <row r="25" spans="1:8" ht="53.45" customHeight="1" x14ac:dyDescent="0.3">
      <c r="A25" s="15" t="s">
        <v>42</v>
      </c>
    </row>
    <row r="26" spans="1:8" ht="17.45" customHeight="1" x14ac:dyDescent="0.3">
      <c r="A26" s="23" t="s">
        <v>35</v>
      </c>
      <c r="B26" s="36"/>
      <c r="C26" s="34">
        <v>38578</v>
      </c>
    </row>
    <row r="27" spans="1:8" ht="17.45" customHeight="1" x14ac:dyDescent="0.3">
      <c r="A27" s="36" t="s">
        <v>36</v>
      </c>
      <c r="B27" s="36">
        <v>108.6</v>
      </c>
      <c r="C27" s="34">
        <f>+C26*B27/100</f>
        <v>41895.707999999999</v>
      </c>
    </row>
    <row r="28" spans="1:8" ht="17.45" customHeight="1" x14ac:dyDescent="0.3">
      <c r="A28" s="36" t="s">
        <v>37</v>
      </c>
      <c r="B28" s="36">
        <v>104.8</v>
      </c>
      <c r="C28" s="34">
        <f t="shared" ref="C28:C31" si="14">+C27*B28/100</f>
        <v>43906.701983999999</v>
      </c>
    </row>
    <row r="29" spans="1:8" ht="17.45" customHeight="1" x14ac:dyDescent="0.3">
      <c r="A29" s="36" t="s">
        <v>38</v>
      </c>
      <c r="B29" s="37">
        <v>103.9</v>
      </c>
      <c r="C29" s="34">
        <f t="shared" si="14"/>
        <v>45619.063361376</v>
      </c>
    </row>
    <row r="30" spans="1:8" ht="17.45" customHeight="1" x14ac:dyDescent="0.3">
      <c r="A30" s="36" t="s">
        <v>39</v>
      </c>
      <c r="B30" s="37">
        <v>104</v>
      </c>
      <c r="C30" s="34">
        <f t="shared" si="14"/>
        <v>47443.825895831047</v>
      </c>
    </row>
    <row r="31" spans="1:8" ht="17.45" customHeight="1" x14ac:dyDescent="0.3">
      <c r="A31" s="36" t="s">
        <v>40</v>
      </c>
      <c r="B31" s="37">
        <v>104</v>
      </c>
      <c r="C31" s="34">
        <f t="shared" si="14"/>
        <v>49341.578931664284</v>
      </c>
    </row>
  </sheetData>
  <mergeCells count="1">
    <mergeCell ref="B1:G1"/>
  </mergeCells>
  <pageMargins left="0.7" right="0.7" top="0.75" bottom="0.75" header="0.3" footer="0.3"/>
  <pageSetup orientation="portrait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abSelected="1" workbookViewId="0">
      <selection sqref="A1:XFD1048576"/>
    </sheetView>
  </sheetViews>
  <sheetFormatPr defaultRowHeight="53.45" customHeight="1" x14ac:dyDescent="0.3"/>
  <cols>
    <col min="1" max="1" width="45.7109375" style="15" customWidth="1"/>
    <col min="2" max="2" width="30.140625" style="15" customWidth="1"/>
    <col min="3" max="3" width="26.7109375" style="15" customWidth="1"/>
    <col min="4" max="4" width="21.42578125" style="15" customWidth="1"/>
    <col min="5" max="5" width="19.85546875" style="15" customWidth="1"/>
    <col min="6" max="6" width="18.5703125" style="15" customWidth="1"/>
    <col min="7" max="7" width="20.28515625" style="15" customWidth="1"/>
    <col min="8" max="8" width="32.42578125" style="15" customWidth="1"/>
    <col min="9" max="16384" width="9.140625" style="15"/>
  </cols>
  <sheetData>
    <row r="1" spans="1:8" ht="53.45" customHeight="1" x14ac:dyDescent="0.3">
      <c r="B1" s="17" t="s">
        <v>46</v>
      </c>
      <c r="C1" s="17"/>
      <c r="D1" s="17"/>
      <c r="E1" s="17"/>
      <c r="F1" s="17"/>
      <c r="G1" s="17"/>
    </row>
    <row r="2" spans="1:8" ht="196.15" customHeight="1" x14ac:dyDescent="0.3">
      <c r="A2" s="19"/>
      <c r="B2" s="20" t="s">
        <v>45</v>
      </c>
      <c r="C2" s="21" t="s">
        <v>22</v>
      </c>
      <c r="D2" s="21" t="s">
        <v>24</v>
      </c>
      <c r="E2" s="21" t="s">
        <v>25</v>
      </c>
      <c r="F2" s="21" t="s">
        <v>26</v>
      </c>
      <c r="G2" s="21" t="s">
        <v>27</v>
      </c>
      <c r="H2" s="21" t="s">
        <v>23</v>
      </c>
    </row>
    <row r="3" spans="1:8" ht="24" customHeight="1" x14ac:dyDescent="0.3">
      <c r="A3" s="22"/>
      <c r="B3" s="20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</row>
    <row r="4" spans="1:8" ht="46.9" customHeight="1" x14ac:dyDescent="0.3">
      <c r="A4" s="1" t="s">
        <v>8</v>
      </c>
      <c r="B4" s="23">
        <v>24837.631162209404</v>
      </c>
      <c r="C4" s="23">
        <v>26105</v>
      </c>
      <c r="D4" s="23">
        <v>24423</v>
      </c>
      <c r="E4" s="23">
        <v>22930</v>
      </c>
      <c r="F4" s="23">
        <v>27188</v>
      </c>
      <c r="G4" s="23">
        <v>26278</v>
      </c>
      <c r="H4" s="23">
        <v>25182</v>
      </c>
    </row>
    <row r="5" spans="1:8" s="40" customFormat="1" ht="43.15" customHeight="1" x14ac:dyDescent="0.3">
      <c r="A5" s="39" t="s">
        <v>28</v>
      </c>
      <c r="B5" s="5">
        <v>43898.747694014732</v>
      </c>
      <c r="C5" s="5">
        <v>43898.747694014732</v>
      </c>
      <c r="D5" s="5">
        <v>43898.747694014732</v>
      </c>
      <c r="E5" s="5">
        <v>43898.747694014732</v>
      </c>
      <c r="F5" s="5">
        <v>43898.747694014732</v>
      </c>
      <c r="G5" s="5">
        <v>43898.747694014732</v>
      </c>
      <c r="H5" s="5">
        <v>43898.747694014732</v>
      </c>
    </row>
    <row r="6" spans="1:8" ht="43.9" customHeight="1" x14ac:dyDescent="0.3">
      <c r="A6" s="1" t="s">
        <v>9</v>
      </c>
      <c r="B6" s="23">
        <f>+B5-B4</f>
        <v>19061.116531805328</v>
      </c>
      <c r="C6" s="23">
        <f>+C5-C4</f>
        <v>17793.747694014732</v>
      </c>
      <c r="D6" s="23">
        <f t="shared" ref="D6:G6" si="0">+D5-D4</f>
        <v>19475.747694014732</v>
      </c>
      <c r="E6" s="23">
        <f t="shared" si="0"/>
        <v>20968.747694014732</v>
      </c>
      <c r="F6" s="23">
        <f t="shared" si="0"/>
        <v>16710.747694014732</v>
      </c>
      <c r="G6" s="23">
        <f t="shared" si="0"/>
        <v>17620.747694014732</v>
      </c>
      <c r="H6" s="23">
        <f t="shared" ref="H6" si="1">+H5-H4</f>
        <v>18716.747694014732</v>
      </c>
    </row>
    <row r="7" spans="1:8" ht="45.6" customHeight="1" x14ac:dyDescent="0.3">
      <c r="A7" s="1" t="s">
        <v>29</v>
      </c>
      <c r="B7" s="24">
        <f>SUM(C7:H7)</f>
        <v>160226</v>
      </c>
      <c r="C7" s="25">
        <v>32689</v>
      </c>
      <c r="D7" s="25">
        <v>12554</v>
      </c>
      <c r="E7" s="25">
        <v>30630</v>
      </c>
      <c r="F7" s="25">
        <v>68479</v>
      </c>
      <c r="G7" s="25">
        <v>14147</v>
      </c>
      <c r="H7" s="25">
        <v>1727</v>
      </c>
    </row>
    <row r="8" spans="1:8" ht="24" customHeight="1" x14ac:dyDescent="0.3">
      <c r="A8" s="26" t="s">
        <v>30</v>
      </c>
      <c r="B8" s="24">
        <f>SUM(C8:H8)</f>
        <v>36649037489.100479</v>
      </c>
      <c r="C8" s="24">
        <f>+C7*C6*12</f>
        <v>6979917820.4357719</v>
      </c>
      <c r="D8" s="24">
        <f>+D7*D6*12</f>
        <v>2933982438.6079311</v>
      </c>
      <c r="E8" s="24">
        <f>+E7*E6*12</f>
        <v>7707272902.412055</v>
      </c>
      <c r="F8" s="24">
        <f>+F7*F6*12+(C24-F5)*F7*12*0.3</f>
        <v>15073814201.22403</v>
      </c>
      <c r="G8" s="24">
        <f>+G7*G6*12+(C24-G5)*G7*12*0.5</f>
        <v>3453367012.6408863</v>
      </c>
      <c r="H8" s="24">
        <f>+H7*H6*12+(C24-H5)*H7*12</f>
        <v>500683113.77981067</v>
      </c>
    </row>
    <row r="9" spans="1:8" ht="38.450000000000003" customHeight="1" x14ac:dyDescent="0.3">
      <c r="A9" s="1" t="s">
        <v>10</v>
      </c>
      <c r="B9" s="31">
        <v>12403</v>
      </c>
      <c r="C9" s="31">
        <v>12403</v>
      </c>
      <c r="D9" s="31">
        <v>12403</v>
      </c>
      <c r="E9" s="31">
        <v>12403</v>
      </c>
      <c r="F9" s="31">
        <v>12403</v>
      </c>
      <c r="G9" s="31">
        <v>12403</v>
      </c>
      <c r="H9" s="31">
        <v>12403</v>
      </c>
    </row>
    <row r="10" spans="1:8" ht="32.450000000000003" customHeight="1" x14ac:dyDescent="0.3">
      <c r="A10" s="1" t="s">
        <v>11</v>
      </c>
      <c r="B10" s="28">
        <f t="shared" ref="B10:G10" si="2">+B8*100/B9/1000000000</f>
        <v>0.29548526557365534</v>
      </c>
      <c r="C10" s="28">
        <f>+C8*100/C9/1000000000</f>
        <v>5.6276044670126348E-2</v>
      </c>
      <c r="D10" s="28">
        <f t="shared" si="2"/>
        <v>2.3655425611609538E-2</v>
      </c>
      <c r="E10" s="28">
        <f t="shared" si="2"/>
        <v>6.2140392666387601E-2</v>
      </c>
      <c r="F10" s="28">
        <f t="shared" si="2"/>
        <v>0.1215336144579862</v>
      </c>
      <c r="G10" s="28">
        <f t="shared" si="2"/>
        <v>2.7842997763773979E-2</v>
      </c>
      <c r="H10" s="28">
        <f t="shared" ref="H10" si="3">+H8*100/H9/1000000000</f>
        <v>4.036790403771754E-3</v>
      </c>
    </row>
    <row r="11" spans="1:8" ht="33.6" customHeight="1" x14ac:dyDescent="0.3">
      <c r="A11" s="2" t="s">
        <v>12</v>
      </c>
      <c r="B11" s="29">
        <f>SUM(C11:H11)</f>
        <v>198661.47665055323</v>
      </c>
      <c r="C11" s="29">
        <v>34027</v>
      </c>
      <c r="D11" s="29">
        <v>15377</v>
      </c>
      <c r="E11" s="29">
        <v>37022</v>
      </c>
      <c r="F11" s="29">
        <v>89872</v>
      </c>
      <c r="G11" s="29">
        <v>20038</v>
      </c>
      <c r="H11" s="29">
        <v>2325.4766505532366</v>
      </c>
    </row>
    <row r="12" spans="1:8" ht="17.45" customHeight="1" x14ac:dyDescent="0.3">
      <c r="A12" s="3" t="s">
        <v>31</v>
      </c>
      <c r="B12" s="30">
        <f>+B11*100/2963300</f>
        <v>6.704062249875248</v>
      </c>
      <c r="C12" s="30">
        <f t="shared" ref="C12:G12" si="4">+C11*100/2963300</f>
        <v>1.1482806330779873</v>
      </c>
      <c r="D12" s="30">
        <f t="shared" si="4"/>
        <v>0.5189147234502075</v>
      </c>
      <c r="E12" s="30">
        <f t="shared" si="4"/>
        <v>1.2493503863935478</v>
      </c>
      <c r="F12" s="30">
        <f t="shared" si="4"/>
        <v>3.0328350150170418</v>
      </c>
      <c r="G12" s="30">
        <f t="shared" si="4"/>
        <v>0.67620558161509126</v>
      </c>
      <c r="H12" s="30">
        <f t="shared" ref="H12" si="5">+H11*100/2963300</f>
        <v>7.8475910321372674E-2</v>
      </c>
    </row>
    <row r="13" spans="1:8" ht="17.45" customHeight="1" x14ac:dyDescent="0.3">
      <c r="A13" s="3" t="s">
        <v>14</v>
      </c>
      <c r="B13" s="31">
        <f>SUM(C13:H13)</f>
        <v>65657.027777779993</v>
      </c>
      <c r="C13" s="31">
        <v>0</v>
      </c>
      <c r="D13" s="23">
        <v>3166</v>
      </c>
      <c r="E13" s="23">
        <v>11113</v>
      </c>
      <c r="F13" s="23">
        <v>38677</v>
      </c>
      <c r="G13" s="23">
        <v>12677</v>
      </c>
      <c r="H13" s="23">
        <v>24.027777780000001</v>
      </c>
    </row>
    <row r="14" spans="1:8" ht="17.45" customHeight="1" x14ac:dyDescent="0.3">
      <c r="A14" s="3" t="s">
        <v>15</v>
      </c>
      <c r="B14" s="31">
        <f t="shared" ref="B14:B17" si="6">SUM(C14:H14)</f>
        <v>113689.13888889</v>
      </c>
      <c r="C14" s="31">
        <v>31048</v>
      </c>
      <c r="D14" s="23">
        <v>11664</v>
      </c>
      <c r="E14" s="23">
        <v>23796</v>
      </c>
      <c r="F14" s="23">
        <v>41113</v>
      </c>
      <c r="G14" s="23">
        <v>5717</v>
      </c>
      <c r="H14" s="23">
        <v>351.13888888999998</v>
      </c>
    </row>
    <row r="15" spans="1:8" ht="17.45" customHeight="1" x14ac:dyDescent="0.3">
      <c r="A15" s="3" t="s">
        <v>16</v>
      </c>
      <c r="B15" s="31">
        <f t="shared" si="6"/>
        <v>106864</v>
      </c>
      <c r="C15" s="31">
        <v>31048</v>
      </c>
      <c r="D15" s="23">
        <v>11664</v>
      </c>
      <c r="E15" s="23">
        <v>22814</v>
      </c>
      <c r="F15" s="23">
        <v>36758</v>
      </c>
      <c r="G15" s="23">
        <v>4580</v>
      </c>
      <c r="H15" s="23">
        <v>0</v>
      </c>
    </row>
    <row r="16" spans="1:8" ht="17.45" customHeight="1" x14ac:dyDescent="0.3">
      <c r="A16" s="3" t="s">
        <v>17</v>
      </c>
      <c r="B16" s="31">
        <f t="shared" si="6"/>
        <v>6824.5663580255605</v>
      </c>
      <c r="C16" s="31">
        <v>0</v>
      </c>
      <c r="D16" s="23">
        <v>0</v>
      </c>
      <c r="E16" s="23">
        <v>981.88888889000043</v>
      </c>
      <c r="F16" s="23">
        <v>4354.5385802455603</v>
      </c>
      <c r="G16" s="23">
        <v>1137</v>
      </c>
      <c r="H16" s="23">
        <v>351.13888888999998</v>
      </c>
    </row>
    <row r="17" spans="1:8" ht="17.45" customHeight="1" x14ac:dyDescent="0.3">
      <c r="A17" s="4" t="s">
        <v>18</v>
      </c>
      <c r="B17" s="31">
        <f t="shared" si="6"/>
        <v>19315.628556099859</v>
      </c>
      <c r="C17" s="31">
        <v>2979</v>
      </c>
      <c r="D17" s="23">
        <v>547</v>
      </c>
      <c r="E17" s="23">
        <v>2113</v>
      </c>
      <c r="F17" s="23">
        <v>10082.318572216624</v>
      </c>
      <c r="G17" s="23">
        <v>1644</v>
      </c>
      <c r="H17" s="23">
        <v>1950.3099838832368</v>
      </c>
    </row>
    <row r="18" spans="1:8" ht="31.9" customHeight="1" x14ac:dyDescent="0.3">
      <c r="A18" s="2" t="s">
        <v>19</v>
      </c>
      <c r="B18" s="29">
        <f>SUM(C18:H18)</f>
        <v>54576.66425119662</v>
      </c>
      <c r="C18" s="29">
        <v>15834</v>
      </c>
      <c r="D18" s="29">
        <v>3330</v>
      </c>
      <c r="E18" s="29">
        <v>8489</v>
      </c>
      <c r="F18" s="29">
        <v>21241</v>
      </c>
      <c r="G18" s="29">
        <v>4215</v>
      </c>
      <c r="H18" s="29">
        <v>1467.6642511966184</v>
      </c>
    </row>
    <row r="19" spans="1:8" ht="22.9" customHeight="1" x14ac:dyDescent="0.3">
      <c r="A19" s="4" t="s">
        <v>20</v>
      </c>
      <c r="B19" s="30">
        <f t="shared" ref="B19:G19" si="7">+B18*100/803327</f>
        <v>6.7938291942380395</v>
      </c>
      <c r="C19" s="30">
        <f t="shared" si="7"/>
        <v>1.9710528838194159</v>
      </c>
      <c r="D19" s="30">
        <f t="shared" si="7"/>
        <v>0.414526089624773</v>
      </c>
      <c r="E19" s="30">
        <f t="shared" si="7"/>
        <v>1.0567303227701794</v>
      </c>
      <c r="F19" s="30">
        <f t="shared" si="7"/>
        <v>2.6441287296455864</v>
      </c>
      <c r="G19" s="30">
        <f t="shared" si="7"/>
        <v>0.52469293326378919</v>
      </c>
      <c r="H19" s="30">
        <f t="shared" ref="H19" si="8">+H18*100/803327</f>
        <v>0.18269823511429573</v>
      </c>
    </row>
    <row r="20" spans="1:8" ht="22.9" customHeight="1" x14ac:dyDescent="0.3">
      <c r="A20" s="4" t="s">
        <v>32</v>
      </c>
      <c r="B20" s="30">
        <f>+B11/B18</f>
        <v>3.6400443188720071</v>
      </c>
      <c r="C20" s="30">
        <f t="shared" ref="C20:G20" si="9">+C11/C18</f>
        <v>2.1489832007073386</v>
      </c>
      <c r="D20" s="30">
        <f t="shared" si="9"/>
        <v>4.617717717717718</v>
      </c>
      <c r="E20" s="30">
        <f t="shared" si="9"/>
        <v>4.361173283072211</v>
      </c>
      <c r="F20" s="30">
        <f t="shared" si="9"/>
        <v>4.2310625676757212</v>
      </c>
      <c r="G20" s="30">
        <f t="shared" si="9"/>
        <v>4.753973902728351</v>
      </c>
      <c r="H20" s="30">
        <f t="shared" ref="H20" si="10">+H11/H18</f>
        <v>1.5844745476748006</v>
      </c>
    </row>
    <row r="21" spans="1:8" ht="34.15" customHeight="1" x14ac:dyDescent="0.3">
      <c r="A21" s="2" t="s">
        <v>21</v>
      </c>
      <c r="B21" s="32">
        <f>+B8/B18/12</f>
        <v>55959.5662235454</v>
      </c>
      <c r="C21" s="32">
        <f>+C8/C18/12</f>
        <v>36734.862850173529</v>
      </c>
      <c r="D21" s="32">
        <f>+D8/D18/12</f>
        <v>73422.983949147427</v>
      </c>
      <c r="E21" s="32">
        <f t="shared" ref="E21:G21" si="11">+E8/E18/12</f>
        <v>75659.41122248453</v>
      </c>
      <c r="F21" s="32">
        <f t="shared" si="11"/>
        <v>59138.043568350637</v>
      </c>
      <c r="G21" s="32">
        <f t="shared" si="11"/>
        <v>68275.346236474623</v>
      </c>
      <c r="H21" s="32">
        <f t="shared" ref="H21" si="12">+H8/H18/12</f>
        <v>28428.567896892</v>
      </c>
    </row>
    <row r="22" spans="1:8" ht="34.15" customHeight="1" x14ac:dyDescent="0.3">
      <c r="A22" s="2" t="s">
        <v>33</v>
      </c>
      <c r="B22" s="32">
        <f t="shared" ref="B22:H22" si="13">B8/B7/12</f>
        <v>19061.116531805324</v>
      </c>
      <c r="C22" s="32">
        <f t="shared" si="13"/>
        <v>17793.747694014735</v>
      </c>
      <c r="D22" s="32">
        <f t="shared" si="13"/>
        <v>19475.747694014732</v>
      </c>
      <c r="E22" s="32">
        <f t="shared" si="13"/>
        <v>20968.747694014732</v>
      </c>
      <c r="F22" s="32">
        <f t="shared" si="13"/>
        <v>18343.597065309597</v>
      </c>
      <c r="G22" s="32">
        <f t="shared" si="13"/>
        <v>20342.163312839508</v>
      </c>
      <c r="H22" s="32">
        <f t="shared" si="13"/>
        <v>24159.578931664288</v>
      </c>
    </row>
    <row r="23" spans="1:8" ht="53.45" customHeight="1" x14ac:dyDescent="0.3">
      <c r="B23" s="33"/>
      <c r="C23" s="33"/>
    </row>
    <row r="24" spans="1:8" ht="53.45" customHeight="1" x14ac:dyDescent="0.3">
      <c r="A24" s="34" t="s">
        <v>34</v>
      </c>
      <c r="B24" s="35" t="s">
        <v>41</v>
      </c>
      <c r="C24" s="34">
        <f>+C32</f>
        <v>49341.578931664284</v>
      </c>
    </row>
    <row r="25" spans="1:8" ht="18" customHeight="1" x14ac:dyDescent="0.3"/>
    <row r="26" spans="1:8" ht="18" customHeight="1" x14ac:dyDescent="0.3">
      <c r="A26" s="15" t="s">
        <v>42</v>
      </c>
    </row>
    <row r="27" spans="1:8" ht="18" customHeight="1" x14ac:dyDescent="0.3">
      <c r="A27" s="23" t="s">
        <v>35</v>
      </c>
      <c r="B27" s="36"/>
      <c r="C27" s="34">
        <v>38578</v>
      </c>
    </row>
    <row r="28" spans="1:8" ht="18" customHeight="1" x14ac:dyDescent="0.3">
      <c r="A28" s="36" t="s">
        <v>36</v>
      </c>
      <c r="B28" s="36">
        <v>108.6</v>
      </c>
      <c r="C28" s="34">
        <f>+C27*B28/100</f>
        <v>41895.707999999999</v>
      </c>
    </row>
    <row r="29" spans="1:8" ht="18" customHeight="1" x14ac:dyDescent="0.3">
      <c r="A29" s="36" t="s">
        <v>37</v>
      </c>
      <c r="B29" s="36">
        <v>104.8</v>
      </c>
      <c r="C29" s="34">
        <f t="shared" ref="C29:C32" si="14">+C28*B29/100</f>
        <v>43906.701983999999</v>
      </c>
    </row>
    <row r="30" spans="1:8" ht="18" customHeight="1" x14ac:dyDescent="0.3">
      <c r="A30" s="36" t="s">
        <v>38</v>
      </c>
      <c r="B30" s="37">
        <v>103.9</v>
      </c>
      <c r="C30" s="34">
        <f t="shared" si="14"/>
        <v>45619.063361376</v>
      </c>
    </row>
    <row r="31" spans="1:8" ht="18" customHeight="1" x14ac:dyDescent="0.3">
      <c r="A31" s="36" t="s">
        <v>39</v>
      </c>
      <c r="B31" s="37">
        <v>104</v>
      </c>
      <c r="C31" s="34">
        <f t="shared" si="14"/>
        <v>47443.825895831047</v>
      </c>
    </row>
    <row r="32" spans="1:8" ht="18" customHeight="1" x14ac:dyDescent="0.3">
      <c r="A32" s="36" t="s">
        <v>40</v>
      </c>
      <c r="B32" s="37">
        <v>104</v>
      </c>
      <c r="C32" s="34">
        <f t="shared" si="14"/>
        <v>49341.578931664284</v>
      </c>
    </row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7.45" customHeight="1" x14ac:dyDescent="0.3"/>
    <row r="45" ht="17.45" customHeight="1" x14ac:dyDescent="0.3"/>
    <row r="46" ht="17.45" customHeight="1" x14ac:dyDescent="0.3"/>
    <row r="47" ht="17.45" customHeight="1" x14ac:dyDescent="0.3"/>
    <row r="48" ht="17.45" customHeight="1" x14ac:dyDescent="0.3"/>
    <row r="49" ht="17.45" customHeight="1" x14ac:dyDescent="0.3"/>
    <row r="50" ht="17.45" customHeight="1" x14ac:dyDescent="0.3"/>
    <row r="51" ht="17.45" customHeight="1" x14ac:dyDescent="0.3"/>
    <row r="52" ht="17.45" customHeight="1" x14ac:dyDescent="0.3"/>
    <row r="53" ht="17.45" customHeight="1" x14ac:dyDescent="0.3"/>
    <row r="54" ht="17.45" customHeight="1" x14ac:dyDescent="0.3"/>
    <row r="55" ht="17.45" customHeight="1" x14ac:dyDescent="0.3"/>
    <row r="56" ht="17.45" customHeight="1" x14ac:dyDescent="0.3"/>
    <row r="57" ht="17.45" customHeight="1" x14ac:dyDescent="0.3"/>
    <row r="58" ht="17.45" customHeight="1" x14ac:dyDescent="0.3"/>
    <row r="59" ht="17.45" customHeight="1" x14ac:dyDescent="0.3"/>
    <row r="60" ht="17.45" customHeight="1" x14ac:dyDescent="0.3"/>
    <row r="61" ht="17.45" customHeight="1" x14ac:dyDescent="0.3"/>
    <row r="62" ht="17.45" customHeight="1" x14ac:dyDescent="0.3"/>
    <row r="63" ht="17.45" customHeight="1" x14ac:dyDescent="0.3"/>
    <row r="64" ht="17.45" customHeight="1" x14ac:dyDescent="0.3"/>
    <row r="65" ht="17.45" customHeight="1" x14ac:dyDescent="0.3"/>
    <row r="66" ht="17.45" customHeight="1" x14ac:dyDescent="0.3"/>
    <row r="67" ht="17.45" customHeight="1" x14ac:dyDescent="0.3"/>
    <row r="68" ht="17.45" customHeight="1" x14ac:dyDescent="0.3"/>
    <row r="69" ht="17.45" customHeight="1" x14ac:dyDescent="0.3"/>
    <row r="70" ht="17.45" customHeight="1" x14ac:dyDescent="0.3"/>
    <row r="71" ht="17.45" customHeight="1" x14ac:dyDescent="0.3"/>
    <row r="72" ht="17.45" customHeight="1" x14ac:dyDescent="0.3"/>
    <row r="73" ht="17.45" customHeight="1" x14ac:dyDescent="0.3"/>
    <row r="74" ht="17.45" customHeight="1" x14ac:dyDescent="0.3"/>
    <row r="75" ht="17.45" customHeight="1" x14ac:dyDescent="0.3"/>
    <row r="76" ht="17.45" customHeight="1" x14ac:dyDescent="0.3"/>
    <row r="77" ht="17.45" customHeight="1" x14ac:dyDescent="0.3"/>
    <row r="78" ht="17.45" customHeight="1" x14ac:dyDescent="0.3"/>
    <row r="79" ht="17.45" customHeight="1" x14ac:dyDescent="0.3"/>
    <row r="80" ht="17.45" customHeight="1" x14ac:dyDescent="0.3"/>
    <row r="81" ht="17.45" customHeight="1" x14ac:dyDescent="0.3"/>
    <row r="82" ht="17.45" customHeight="1" x14ac:dyDescent="0.3"/>
    <row r="83" ht="17.45" customHeight="1" x14ac:dyDescent="0.3"/>
    <row r="84" ht="17.45" customHeight="1" x14ac:dyDescent="0.3"/>
    <row r="85" ht="17.45" customHeight="1" x14ac:dyDescent="0.3"/>
    <row r="86" ht="17.45" customHeight="1" x14ac:dyDescent="0.3"/>
    <row r="87" ht="17.45" customHeight="1" x14ac:dyDescent="0.3"/>
    <row r="88" ht="17.45" customHeight="1" x14ac:dyDescent="0.3"/>
    <row r="89" ht="17.45" customHeight="1" x14ac:dyDescent="0.3"/>
    <row r="90" ht="17.45" customHeight="1" x14ac:dyDescent="0.3"/>
    <row r="91" ht="17.45" customHeight="1" x14ac:dyDescent="0.3"/>
    <row r="92" ht="17.45" customHeight="1" x14ac:dyDescent="0.3"/>
    <row r="93" ht="17.45" customHeight="1" x14ac:dyDescent="0.3"/>
    <row r="94" ht="17.45" customHeight="1" x14ac:dyDescent="0.3"/>
    <row r="95" ht="17.45" customHeight="1" x14ac:dyDescent="0.3"/>
    <row r="96" ht="17.45" customHeight="1" x14ac:dyDescent="0.3"/>
    <row r="97" ht="17.45" customHeight="1" x14ac:dyDescent="0.3"/>
    <row r="98" ht="17.45" customHeight="1" x14ac:dyDescent="0.3"/>
    <row r="99" ht="17.45" customHeight="1" x14ac:dyDescent="0.3"/>
    <row r="100" ht="17.45" customHeight="1" x14ac:dyDescent="0.3"/>
    <row r="101" ht="17.45" customHeight="1" x14ac:dyDescent="0.3"/>
    <row r="102" ht="17.45" customHeight="1" x14ac:dyDescent="0.3"/>
    <row r="103" ht="17.45" customHeight="1" x14ac:dyDescent="0.3"/>
    <row r="104" ht="17.45" customHeight="1" x14ac:dyDescent="0.3"/>
    <row r="105" ht="17.45" customHeight="1" x14ac:dyDescent="0.3"/>
    <row r="106" ht="17.45" customHeight="1" x14ac:dyDescent="0.3"/>
    <row r="107" ht="17.45" customHeight="1" x14ac:dyDescent="0.3"/>
    <row r="108" ht="17.45" customHeight="1" x14ac:dyDescent="0.3"/>
    <row r="109" ht="17.45" customHeight="1" x14ac:dyDescent="0.3"/>
    <row r="110" ht="17.45" customHeight="1" x14ac:dyDescent="0.3"/>
    <row r="111" ht="17.45" customHeight="1" x14ac:dyDescent="0.3"/>
    <row r="112" ht="17.45" customHeight="1" x14ac:dyDescent="0.3"/>
    <row r="113" ht="17.45" customHeight="1" x14ac:dyDescent="0.3"/>
    <row r="114" ht="17.45" customHeight="1" x14ac:dyDescent="0.3"/>
    <row r="115" ht="17.45" customHeight="1" x14ac:dyDescent="0.3"/>
    <row r="116" ht="17.45" customHeight="1" x14ac:dyDescent="0.3"/>
    <row r="117" ht="17.45" customHeight="1" x14ac:dyDescent="0.3"/>
    <row r="118" ht="17.45" customHeight="1" x14ac:dyDescent="0.3"/>
    <row r="119" ht="17.45" customHeight="1" x14ac:dyDescent="0.3"/>
    <row r="120" ht="17.45" customHeight="1" x14ac:dyDescent="0.3"/>
    <row r="121" ht="17.45" customHeight="1" x14ac:dyDescent="0.3"/>
    <row r="122" ht="17.45" customHeight="1" x14ac:dyDescent="0.3"/>
    <row r="123" ht="17.45" customHeight="1" x14ac:dyDescent="0.3"/>
    <row r="124" ht="17.45" customHeight="1" x14ac:dyDescent="0.3"/>
    <row r="125" ht="17.45" customHeight="1" x14ac:dyDescent="0.3"/>
    <row r="126" ht="17.45" customHeight="1" x14ac:dyDescent="0.3"/>
    <row r="127" ht="17.45" customHeight="1" x14ac:dyDescent="0.3"/>
    <row r="128" ht="17.45" customHeight="1" x14ac:dyDescent="0.3"/>
    <row r="129" ht="17.45" customHeight="1" x14ac:dyDescent="0.3"/>
    <row r="130" ht="17.45" customHeight="1" x14ac:dyDescent="0.3"/>
    <row r="131" ht="17.45" customHeight="1" x14ac:dyDescent="0.3"/>
    <row r="132" ht="17.45" customHeight="1" x14ac:dyDescent="0.3"/>
    <row r="133" ht="17.45" customHeight="1" x14ac:dyDescent="0.3"/>
    <row r="134" ht="17.45" customHeight="1" x14ac:dyDescent="0.3"/>
    <row r="135" ht="17.45" customHeight="1" x14ac:dyDescent="0.3"/>
    <row r="136" ht="17.45" customHeight="1" x14ac:dyDescent="0.3"/>
    <row r="137" ht="17.45" customHeight="1" x14ac:dyDescent="0.3"/>
    <row r="138" ht="17.45" customHeight="1" x14ac:dyDescent="0.3"/>
    <row r="139" ht="17.45" customHeight="1" x14ac:dyDescent="0.3"/>
    <row r="140" ht="17.45" customHeight="1" x14ac:dyDescent="0.3"/>
    <row r="141" ht="17.45" customHeight="1" x14ac:dyDescent="0.3"/>
    <row r="142" ht="17.45" customHeight="1" x14ac:dyDescent="0.3"/>
    <row r="143" ht="17.45" customHeight="1" x14ac:dyDescent="0.3"/>
    <row r="144" ht="17.45" customHeight="1" x14ac:dyDescent="0.3"/>
    <row r="145" ht="17.45" customHeight="1" x14ac:dyDescent="0.3"/>
    <row r="146" ht="17.45" customHeight="1" x14ac:dyDescent="0.3"/>
    <row r="147" ht="17.45" customHeight="1" x14ac:dyDescent="0.3"/>
    <row r="148" ht="17.45" customHeight="1" x14ac:dyDescent="0.3"/>
    <row r="149" ht="17.45" customHeight="1" x14ac:dyDescent="0.3"/>
    <row r="150" ht="17.45" customHeight="1" x14ac:dyDescent="0.3"/>
    <row r="151" ht="17.45" customHeight="1" x14ac:dyDescent="0.3"/>
    <row r="152" ht="17.45" customHeight="1" x14ac:dyDescent="0.3"/>
    <row r="153" ht="17.45" customHeight="1" x14ac:dyDescent="0.3"/>
    <row r="154" ht="17.45" customHeight="1" x14ac:dyDescent="0.3"/>
    <row r="155" ht="17.45" customHeight="1" x14ac:dyDescent="0.3"/>
    <row r="156" ht="17.45" customHeight="1" x14ac:dyDescent="0.3"/>
    <row r="157" ht="17.45" customHeight="1" x14ac:dyDescent="0.3"/>
    <row r="158" ht="17.45" customHeight="1" x14ac:dyDescent="0.3"/>
    <row r="159" ht="17.45" customHeight="1" x14ac:dyDescent="0.3"/>
    <row r="160" ht="17.45" customHeight="1" x14ac:dyDescent="0.3"/>
    <row r="161" ht="17.45" customHeight="1" x14ac:dyDescent="0.3"/>
    <row r="162" ht="17.45" customHeight="1" x14ac:dyDescent="0.3"/>
    <row r="163" ht="17.45" customHeight="1" x14ac:dyDescent="0.3"/>
    <row r="164" ht="17.45" customHeight="1" x14ac:dyDescent="0.3"/>
    <row r="165" ht="17.45" customHeight="1" x14ac:dyDescent="0.3"/>
    <row r="166" ht="17.45" customHeight="1" x14ac:dyDescent="0.3"/>
    <row r="167" ht="17.45" customHeight="1" x14ac:dyDescent="0.3"/>
    <row r="168" ht="17.45" customHeight="1" x14ac:dyDescent="0.3"/>
    <row r="169" ht="17.45" customHeight="1" x14ac:dyDescent="0.3"/>
    <row r="170" ht="17.45" customHeight="1" x14ac:dyDescent="0.3"/>
    <row r="171" ht="17.45" customHeight="1" x14ac:dyDescent="0.3"/>
    <row r="172" ht="17.45" customHeight="1" x14ac:dyDescent="0.3"/>
    <row r="173" ht="17.45" customHeight="1" x14ac:dyDescent="0.3"/>
    <row r="174" ht="17.45" customHeight="1" x14ac:dyDescent="0.3"/>
    <row r="175" ht="17.45" customHeight="1" x14ac:dyDescent="0.3"/>
    <row r="176" ht="17.45" customHeight="1" x14ac:dyDescent="0.3"/>
    <row r="177" ht="17.45" customHeight="1" x14ac:dyDescent="0.3"/>
    <row r="178" ht="17.45" customHeight="1" x14ac:dyDescent="0.3"/>
    <row r="179" ht="17.45" customHeight="1" x14ac:dyDescent="0.3"/>
    <row r="180" ht="17.45" customHeight="1" x14ac:dyDescent="0.3"/>
    <row r="181" ht="17.45" customHeight="1" x14ac:dyDescent="0.3"/>
    <row r="182" ht="17.45" customHeight="1" x14ac:dyDescent="0.3"/>
    <row r="183" ht="17.45" customHeight="1" x14ac:dyDescent="0.3"/>
    <row r="184" ht="17.45" customHeight="1" x14ac:dyDescent="0.3"/>
    <row r="185" ht="17.45" customHeight="1" x14ac:dyDescent="0.3"/>
    <row r="186" ht="17.45" customHeight="1" x14ac:dyDescent="0.3"/>
    <row r="187" ht="17.45" customHeight="1" x14ac:dyDescent="0.3"/>
    <row r="188" ht="17.45" customHeight="1" x14ac:dyDescent="0.3"/>
    <row r="189" ht="17.45" customHeight="1" x14ac:dyDescent="0.3"/>
    <row r="190" ht="17.45" customHeight="1" x14ac:dyDescent="0.3"/>
    <row r="191" ht="17.45" customHeight="1" x14ac:dyDescent="0.3"/>
    <row r="192" ht="17.45" customHeight="1" x14ac:dyDescent="0.3"/>
    <row r="193" ht="17.45" customHeight="1" x14ac:dyDescent="0.3"/>
    <row r="194" ht="17.45" customHeight="1" x14ac:dyDescent="0.3"/>
    <row r="195" ht="17.45" customHeight="1" x14ac:dyDescent="0.3"/>
    <row r="196" ht="17.45" customHeight="1" x14ac:dyDescent="0.3"/>
    <row r="197" ht="17.45" customHeight="1" x14ac:dyDescent="0.3"/>
    <row r="198" ht="17.45" customHeight="1" x14ac:dyDescent="0.3"/>
    <row r="199" ht="17.45" customHeight="1" x14ac:dyDescent="0.3"/>
  </sheetData>
  <mergeCells count="1">
    <mergeCell ref="B1:G1"/>
  </mergeCells>
  <pageMargins left="0.7" right="0.7" top="0.75" bottom="0.75" header="0.3" footer="0.3"/>
  <pageSetup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AMPOP</vt:lpstr>
      <vt:lpstr>MTEF_2023_WB</vt:lpstr>
      <vt:lpstr>MTEF_2024_WB</vt:lpstr>
      <vt:lpstr>MTEF_2025_WB</vt:lpstr>
      <vt:lpstr>MTEF_2026_WB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Nairuhi</dc:creator>
  <cp:lastModifiedBy>Artak Harutyunyan</cp:lastModifiedBy>
  <dcterms:created xsi:type="dcterms:W3CDTF">2023-03-04T09:32:45Z</dcterms:created>
  <dcterms:modified xsi:type="dcterms:W3CDTF">2023-04-30T06:29:00Z</dcterms:modified>
  <cp:keywords>https://mul2-mss.gov.am/tasks/1647646/oneclick/3b347621d4a9c64a9905fe1368386fb626c9e48208aedcac21c1cda4a7b06629.xlsx?token=b55feaf3b72e9d294161b2bfeaf29e6d</cp:keywords>
</cp:coreProperties>
</file>