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7755" activeTab="2"/>
  </bookViews>
  <sheets>
    <sheet name="ASSUMPTIONS" sheetId="5" r:id="rId1"/>
    <sheet name="POLICE PROJECTIONS" sheetId="2" r:id="rId2"/>
    <sheet name="Types of Actions" sheetId="8" r:id="rId3"/>
  </sheets>
  <definedNames>
    <definedName name="_xlnm._FilterDatabase" localSheetId="1" hidden="1">'POLICE PROJECTIONS'!$A$1:$R$36</definedName>
    <definedName name="_ftn1">'POLICE PROJECTIONS'!#REF!</definedName>
    <definedName name="_ftnref1">'POLICE PROJECTIONS'!#REF!</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6" i="2" l="1"/>
  <c r="L36" i="2"/>
  <c r="M36" i="2"/>
  <c r="N36" i="2"/>
  <c r="O36" i="2"/>
  <c r="J36" i="2"/>
  <c r="L27" i="2"/>
  <c r="K27" i="2"/>
  <c r="C80" i="5"/>
  <c r="J22" i="2"/>
  <c r="C73" i="5"/>
  <c r="K22" i="2" s="1"/>
  <c r="C66" i="5"/>
  <c r="O20" i="2" s="1"/>
  <c r="C65" i="5"/>
  <c r="C59" i="5"/>
  <c r="J16" i="2" s="1"/>
  <c r="C53" i="5"/>
  <c r="K14" i="2" s="1"/>
  <c r="C43" i="5"/>
  <c r="C45" i="5" s="1"/>
  <c r="C26" i="5"/>
  <c r="C25" i="5"/>
  <c r="C24" i="5"/>
  <c r="C23" i="5"/>
  <c r="C15" i="5"/>
  <c r="J8" i="2" s="1"/>
  <c r="L20" i="2" l="1"/>
  <c r="M20" i="2"/>
  <c r="J20" i="2"/>
  <c r="K20" i="2"/>
  <c r="N20" i="2"/>
  <c r="J14" i="2"/>
  <c r="K12" i="2"/>
  <c r="J12" i="2"/>
  <c r="C27" i="5"/>
  <c r="L10" i="2" s="1"/>
  <c r="K8" i="2"/>
  <c r="L8" i="2"/>
  <c r="N8" i="2"/>
  <c r="O8" i="2"/>
  <c r="M8" i="2"/>
  <c r="P29" i="2"/>
  <c r="P30" i="2"/>
  <c r="P31" i="2"/>
  <c r="P34" i="2"/>
  <c r="N10" i="2" l="1"/>
  <c r="J10" i="2"/>
  <c r="M10" i="2"/>
  <c r="O10" i="2"/>
  <c r="K10" i="2"/>
  <c r="P3" i="2"/>
  <c r="P4" i="2" l="1"/>
  <c r="P6" i="2"/>
  <c r="P8" i="2"/>
  <c r="P9" i="2"/>
  <c r="P10" i="2"/>
  <c r="P11" i="2"/>
  <c r="P12" i="2"/>
  <c r="P13" i="2"/>
  <c r="P14" i="2"/>
  <c r="P15" i="2"/>
  <c r="P17" i="2"/>
  <c r="P18" i="2"/>
  <c r="P19" i="2"/>
  <c r="P20" i="2"/>
  <c r="P21" i="2"/>
  <c r="P22" i="2"/>
  <c r="P23" i="2"/>
  <c r="P24" i="2"/>
  <c r="P25" i="2"/>
  <c r="P26" i="2"/>
  <c r="P27" i="2"/>
  <c r="P28" i="2"/>
  <c r="P16" i="2" l="1"/>
  <c r="C7" i="5"/>
  <c r="J5" i="2" s="1"/>
  <c r="P5" i="2" s="1"/>
  <c r="P36" i="2" l="1"/>
  <c r="P7" i="2"/>
</calcChain>
</file>

<file path=xl/sharedStrings.xml><?xml version="1.0" encoding="utf-8"?>
<sst xmlns="http://schemas.openxmlformats.org/spreadsheetml/2006/main" count="335" uniqueCount="183">
  <si>
    <t>N</t>
  </si>
  <si>
    <t>ՏԵՍԱԿԸ</t>
  </si>
  <si>
    <t>Վերապատրաստում եւ կարողությունների զարգացում</t>
  </si>
  <si>
    <t>Լրացուցիչ ֆինանսավորման/ռեսուրսի կարիք</t>
  </si>
  <si>
    <t>Ունի</t>
  </si>
  <si>
    <t>Չունի</t>
  </si>
  <si>
    <t>Հանրային իրազեկում, հաղորդակցություն</t>
  </si>
  <si>
    <t>ՄՈՒՏՔԱՅԻՆ ՏՎՅԱԼՆԵՐ</t>
  </si>
  <si>
    <t>Արժեք</t>
  </si>
  <si>
    <t>S1</t>
  </si>
  <si>
    <t>S2</t>
  </si>
  <si>
    <t>S3</t>
  </si>
  <si>
    <t>S4</t>
  </si>
  <si>
    <t>S5</t>
  </si>
  <si>
    <t>S6</t>
  </si>
  <si>
    <t>ՀՀ դրամ</t>
  </si>
  <si>
    <t>Հիմնական միջոցների, սարքերի ձեռքբերում</t>
  </si>
  <si>
    <t>ԾԱՆՈԹԱԳՐՈՒԹՅՈՒՆ</t>
  </si>
  <si>
    <t>Իրավական ակտերի մշակում, փոփոխություն, կանոնակարգում</t>
  </si>
  <si>
    <t>Վերահսկողական, վարչարարական գործառույթներ</t>
  </si>
  <si>
    <t>Ծրագրային լուծումներ</t>
  </si>
  <si>
    <t>Փորձագիտական, հետազոտական աշխատանքներ</t>
  </si>
  <si>
    <t>ԿՈՌՈՒՊՑԻՈՆ ՌԻՍԿ</t>
  </si>
  <si>
    <t>ԽՆԴՐԻ ԲՈՎԱՆԴԱԿՈՒԹՅՈՒՆ</t>
  </si>
  <si>
    <t>ԳՈՐԾՈՂՈՒԹՅՈՒՆ</t>
  </si>
  <si>
    <t>ԻՐԱԿԱՆԱՑՆՈՂ ՄԱՐՄԻՆՆԵՐ</t>
  </si>
  <si>
    <t>Մոդուլների մշակման փորձագետի աշխատանքային օրերի քանակ</t>
  </si>
  <si>
    <t xml:space="preserve">ԸՆԴԱՄԵՆԸ </t>
  </si>
  <si>
    <t>ԸՆԴԱՄԵՆԸ</t>
  </si>
  <si>
    <t>P-1</t>
  </si>
  <si>
    <t>P-2</t>
  </si>
  <si>
    <t>P-3</t>
  </si>
  <si>
    <t>P-4</t>
  </si>
  <si>
    <t>P-5</t>
  </si>
  <si>
    <t>P-6</t>
  </si>
  <si>
    <t>P-7</t>
  </si>
  <si>
    <t>P-8</t>
  </si>
  <si>
    <t>P-9</t>
  </si>
  <si>
    <t>P-10</t>
  </si>
  <si>
    <t>P-11</t>
  </si>
  <si>
    <t>P-12</t>
  </si>
  <si>
    <t>P-13</t>
  </si>
  <si>
    <t>P-14</t>
  </si>
  <si>
    <t>P-15</t>
  </si>
  <si>
    <t>P-16</t>
  </si>
  <si>
    <t>P-17</t>
  </si>
  <si>
    <t>P-18</t>
  </si>
  <si>
    <t>P-19</t>
  </si>
  <si>
    <t>P-20</t>
  </si>
  <si>
    <t>P-21</t>
  </si>
  <si>
    <t>P-22</t>
  </si>
  <si>
    <t>P-23</t>
  </si>
  <si>
    <t>P-24</t>
  </si>
  <si>
    <t>P-25</t>
  </si>
  <si>
    <t>P-26</t>
  </si>
  <si>
    <t>P-27</t>
  </si>
  <si>
    <t>Հստակ չէ  ոստիկանություն ընդունվող անձանց ըստ ստորաբաժանումների բաշխման գործընթացը:</t>
  </si>
  <si>
    <t xml:space="preserve">ՀՀ Ոստիկանության համակարգ աշխատակիցների ընդունելությունը իրականացվում է «Ոստիկանությունում ծառայության մասին» ՀՀ օրենքով, սակայն  օրենսդրությամբ հստակեցված չէ ըստ առանձին ստորաբաժանումների՝ ՃՈ, անձնագրային, համայքային ոստիկանություն և այլն, ընդունվող աշխատակիցների բաշխման գործընթացը, ինչն էլ հայեցողական մոտեցման հնարավորություն է ընձեռում: </t>
  </si>
  <si>
    <t>Ներկայացնել իրավական ակտերի նախագծեր, որոնցով կսահմանվեն կոնկրետ պաշտոններում նշանակվելու համար  անհրաժեշտ մասնագիտությունների ցանկը,  պաշտոնում նշանակվելու համար թեկնածուների գիտելիքների ստուգման ընթացակարգը:</t>
  </si>
  <si>
    <t>ՀՀ  ոստիկանություն</t>
  </si>
  <si>
    <t>Հստակ չէ ՀՀ Ոստիկանության համակարգում աշխատանքի անցնելու ժամանակ սահմանվող փորձաշրջանի հաջողությամբ ավարտելու կամ տապալելու գնահատումը:</t>
  </si>
  <si>
    <t xml:space="preserve">ՀՀ Ոստիկանության համակարգ ընդունվելու ընթացակարգի պարտադիր մաս հանդիսացող փորձաշրջանի գնահատման չափանիշներ առկա չեն, ինչն էլ հայեցողական մոտեցման հնարավորություն է ընձեռում:  </t>
  </si>
  <si>
    <t>Ներկայացնել իրավական ակտի նախագիծ, որով կսահմանվեն ՀՀ ոստիկանության համակարգում աշխատանքի անցնելու համար պարտադիր համարվող փորձաշրջանի գնահատման չափանիշները:</t>
  </si>
  <si>
    <t>ՀՀ Ոստիկանություն</t>
  </si>
  <si>
    <t>ՀՀ ոստիկանության աշխատակիցների կողմից   կոռուպցիոն վարքագծից զերծ մնալու համար անհրաժեշտ,  միջազգային չափանիշների պահանջները արտացոլող գիտելիքների ոչ բավարար մակարդակ:</t>
  </si>
  <si>
    <t>Ոստիկանության աշխատակիցների թե պատրաստումը, թե վերապատրաստումը իրականացնող ՀՀ Ոստիկանության կրթահամալիրի վերապատրաստման ծրագրերում պատշաճ մակարդակով  ուշադրություն չի  դարձվում կոռուպցիոն վարքագծից զերծ մնալու համար անհրաժեշտ գիտելիքների և հմտությունների ձևավորմանը: ՀՀ Ոստիկանության կրթահամալիրի ծրագրերում ներառված «էթիկա» դասընթացը բովանդակային առումով չի պատասխանում այն հարցերին, որոնք անհրաժեշտ են աշխատակիցների՝ կոռուպցիոն վարքագծից զերծ մնալու համար անհրաժեշտ գիտելիքներն ու հմտությունները ապահովելու համար:  Վերապատրաստումների ժամանակ անհրաժեշտություն է առաջանում ներգրավել մարզերում ծառայություն անցնող անձանց, ինչն առավել արդյունավետ կլիներ  առցանց մեխանիզմով վերապատրաստումների ապահովման պարագայում:</t>
  </si>
  <si>
    <t>Վերանայել ՀՀ ոստիկանության կրթահամալիրի վերապաստրաստման ծրագրերը</t>
  </si>
  <si>
    <t xml:space="preserve">Լրամշակել  «էթիկա» դասընթացը՝ դրանում առանձնահատուկ ուշադրություն դարձնելով  շահերի բախման հիմախնդիրներին: </t>
  </si>
  <si>
    <t>Մշակել «էթիկա» նաև առցանց վերապատրաստման դասընթաց:</t>
  </si>
  <si>
    <t>Ապահովել ոստիկանության աշխատակիցների վերապատրաստումը՝ արդեն իսկ  լրամշակված ծրագրով</t>
  </si>
  <si>
    <t>ՀՀ ոստիկանության համակարգի աշխատակիցների սոցիալ-տնտեսական վիճակի ոչ բավարար մակարդակ</t>
  </si>
  <si>
    <t xml:space="preserve">Սոցիալ-տնտեսական խնդիրների լուծման սահմանափակ հնարավորությունների պատճառով գրանցվում է ՀՀ Ոստիկանության համակարգից հոսունություն, Համակարգում ծառայության գրավչության նվազում, ինչն էլ հանգեցնում է նրան, որ թափուր աշխատատեղերը համալրվում են պատրաստվածության ավելի ցածր մակարդակ ունեցող, վերապատրաստում անցնող կադրերով: Միաժամանակ, նման պարագայում բարձր է ոստիկանության աշխատակցի կողմից ոչ օրինական ճանապարհով սոցիալ-տնտեսական վիճակը բարելավելու հավանականությունը: </t>
  </si>
  <si>
    <t>Ներկայացնել իրավական ակտի նախագիծ, որով իրավունք կվերապահի Ոստիկանության աշխատակցի աշխատավարձից և դրանց հավասարեցված վճարումներից հաշվարկված եկամտային հարկի լրիվ գումարը, անմիջապես կառուցապատողից գույք ձեռք բերելու դեպքերից բացի, ուղղել նաև բնակարանի (բնակելի տան) ձեռքբերման կամ անհատական բնակելի տան  կառուցման հիփոթեքային վարկի սպասարկմանը:</t>
  </si>
  <si>
    <t>Ներդնել առանձին պաշտոններ զբաղեցնող ոստիկանների, մասնավորապես օպերլիազորների, հետաքննիչների, համայնքային և անչափահասների գործերով տեսուչների ծառայությանն առնչվող ծախսերի՝  անձնական օգտագործման ավտոտրանսպորտային միջոցների, բջջային հեռախոսակապի ծախսերի մասնակի փոխհատուցման համակարգ:</t>
  </si>
  <si>
    <t xml:space="preserve">Ոստիկանության աշխատակիցների կարգապահական պատասխանատվու-թյան ենթարկելու գործընթացի իրավական որոշակիության և կանխատեսելիության ոչ բավարար մակարդակ: </t>
  </si>
  <si>
    <t xml:space="preserve">Թեև ՀՀ օրենսդրությամբ, այդ թվում՝ Հանրային ծառայության մասին» 2011 թ.-ի մայիսի 26-ի,  «Ոստիկանությունում ծառայության մասին» 2002 թ.-ի հուլիսի 3-ի ՀՀ օրենքներով, 2005 թ.-ի ապրիլի 11-ին ընդունված ՀՀ Ոստիկանության կարգապահական կանոնագրքով նախատեսված են Ոստիկանության աշխատակիցների էթիկայի կանոնները, սակայն  դրանցում արտացոլված դրույթները հստակ չեն՝ ոստիկանության աշխատակցի՝ էթիկայի պահանջներին համահունչ վարքագծի ձևավորման առումով, բացակայում են շահերի բախումը պարզաբանող դրույթները: Մինչդեռ այդ դրույթները հիմք են հանդիսանում ոստիկանության աշխատակիցների կարգապահական պատասխանատվության ենթարկելու համար: </t>
  </si>
  <si>
    <t>Ներկայացնել իրավական ակտի նախագիծ, որով կվերանայվեն ոստիկանության ծառայողի էթիկայի կանոնները, կսահմանվի կարգապահական պատասխանատվությունդրանց խախտման համար: Հստակեցնել կարգապահական տույժերի տեսակների կիրառման հիմքերը:</t>
  </si>
  <si>
    <t xml:space="preserve">Վարորդական վկայականների տրամադրման քննական գործընթացի՝ պրակտիկ վարման ստուգման ընթացքում թափանցիկության և կանխատեսելիության ոչ բավարար մակարդակ: </t>
  </si>
  <si>
    <t>Վարորդական իրավունքի վկայական ստանալու գործընթացը կանոնակարգված է «Ճանապարհային երթևեկության անվտանգության մասին» 2005 թ.-ի հուլիսի 8-ին ընդունված ՀՀ օրենքով  և ՀՀ Կառավարության «Վարորդական վկայական ստանալու համար քննություններ ընդունելու և վարորդական վկայական տալու կարգը, վարորդական վկայական ստանալու համար պարտադիր ներկայացնելու ենթակա փաստաթղթերի ցանկը, ինչպես նաև ազգային ու միջազգային վարորդական վկայականների ձևերն ու նկարագրերը սահմանելու մասին» 2008 թ.-ի սեպտեմբերի 18-ի ¨ 1158-Ն որոշմամբ: Սահմանված կանոնակարգման համաձայն՝ քննությունն անցկացվում է երկու փուլով՝ տեսական/հոգեբանական թեսթ և պրակտիկ/գործնական: Գործնական վարման ընթացքում մեծ է հայեցողական մոտեցման հնարավորությունը, քանի որ այդ գործընթացը չի տեսանկարահանվում, մեքենայի ներսում խոսակցությունը, առաջադրանքները, դրանց կատարման աստիճանը հրապարակային չեն, ինչն էլ հայեցողական մոտեցման հնարավորություն է ընձեռում:  Մարզերի մեծ մասում վիճակն առավել անմխիթար է՝ քննական ավտոդրոմների և անհրաժեշտ բոլոր տրանսպորտային միջոցների բացակայության պարագայում</t>
  </si>
  <si>
    <t>Ապահովել պրակտիկ քննությունների  անցկացումը տեսախցիկներով հագեցված տրանսպորտային միջոցներով՝ տեսախցիկներով վերահսկվող  ավտոդրոմներում, online հեռարձակման հնարավորությամբ կամ ձեռք բերել տրանսպորտային միջոց մարզասարքեր`կահավորված թվային համակարգերով:</t>
  </si>
  <si>
    <t>Վարորդական վկայականների տրամադրման քննական գործընթացի՝ տեսական  ստուգման ընթացքում թափանցիկության և կանխատեսելիության ոչ բավարար մակարդակ:</t>
  </si>
  <si>
    <t>Վարորդական վկայականների տրամադրման  քննական գործընթացի՝ տեսական քննության ժամանակ, հաճախ պայմանավորված կազմված թեսթերում հանդիպող հարցերի պարզաբանման անհրաժեշտությամբ, քննություն ընդունողները մոտենում են թեսթավորում հանձնողներին, ինչը կոռուպցիոն ռիսկ է պարունակում:</t>
  </si>
  <si>
    <t>Սահմանել հսկողություն՝ բացառելու համար քննություն ընդունողների կողմից պարզաբանումների նպատակով քննություն հանձնողներին մոտենալու հնարավորությունը:</t>
  </si>
  <si>
    <t>Անձնագրային ծառայության սպասասրահներում հերթերի կանոնակարգման բացակայություն</t>
  </si>
  <si>
    <t xml:space="preserve">Հերթերի կանոնակարգման բացակայության պարագայում ավելի շուտ սպասարկվելու հնարավորությունը կոռուպցիոն ռիսկեր է պարունակում: </t>
  </si>
  <si>
    <t xml:space="preserve">ԱՎՎ-ում և առավել ծանրաբեռնված տարածքային անձնագրային ծառայությունների սպասասրահներում տեղադրել հերթերը կանոնակարգող տերմինալներ: </t>
  </si>
  <si>
    <t>ՀՀ-ում երթևեկության նշանների, գծանշումների, լուսացույցերի  տեսանելիության ապահովման  գործընթացում ֆինանսավորման աղբյուրների, պարբերականության, պատասխանատուների,  ՏԻՄ և ՃՈ հարաբերակցության հստակ կանոնակարգման բացակայություն:</t>
  </si>
  <si>
    <t>Օրենսդրական մակարդակում հարցը կանոնակարգված է, սակայն գործնականում խնդիրներ են առաջանում լուսացույցների տեղադրման, տեսանելիության, գծանշումների, երթևեկության նշանների առկայության հետ կապված ինչպես Երևան քաղաքում, այնպես էլ ՀՀ մարզերում: Գծանշման համար պատասխանատվությունը հաճախ կրում է տեղական ինքնակառավարման մարմինը, որն էլ իր պարտականությունների կատարման գործընթացում թերացումները բացատրում է նյութական միջոցների ոչ բավարար քանակով: Տեղական ինքնակառավարման մարմնի և ՃՈ հարաբերակցությունը այս բնագավառում ունի հստակեցման և համակարգման անհրաժեշտություն` երթևեկության անվտանգությունն ապահովելու, ինչպես նաև նշված թերացումների հետևանքով վարորդների կողմից արձանագրված խախտումները, դրանց համար պատասխանատվությունը բացառելու նպատակով:</t>
  </si>
  <si>
    <t xml:space="preserve">Մշակել ծրագիր` ՀՀ-ում երթևեկության նշանների, գծանշումների, լուսացույցերի տեղադրման, տեսանելիության ապահովման նպատակով  օրենսդրությամբ  սահմանված պետական ֆինանսավորման հստակ մեխանիզմների վերաբերյալ </t>
  </si>
  <si>
    <t>ՀՀ Ոստիկանություն
ՀՀ ֆինանսների նախարարություն</t>
  </si>
  <si>
    <t xml:space="preserve">ՀՀ Ոստիկանություն
ՀՀ ֆինանսների նախարարություն
ՀՀ տարածքային կառավարման և զարգացման նախարարություն
Երևանի քաղաքապետարան
</t>
  </si>
  <si>
    <t xml:space="preserve">ՀՀ  անձնագրային և վիզաների վարչության գործառույթների վերաբերյալ բնակչության իրազեկման հստակ գործող, համակարգված  տեղեկատվական համակարգի բացակայություն: </t>
  </si>
  <si>
    <t xml:space="preserve">ՀՀ Ոստիկանության վեբկայքը ընդգրկուն տեղեկատվություն է պարունակում իր կողմից մատուցվող ծառայությունների վերաբերյալ, սակայն դրանում բացակայույմ է ՀՀ անձնագրային և վիզաների վարչության գործառույթների վերաբերյալ ենթաբաժինը, ինչը թույլ չի տալիս քաղաքացիներին անմիջականորեն գտնել այդ ոլորտին վերաբերող իրենց հուզող հարցերի պատասխանները:Մինչդեռ իրազեկման ցածր մակարդակն է իր մեջ կոռուպցիոն ռիսկ պարունակում: </t>
  </si>
  <si>
    <t>Ապահովել ՀՀ ոստիկանության անձնագրային և վիզաների վարչության վեբկայքի վերագործարկումն ու շահագործումը</t>
  </si>
  <si>
    <t>Մասնավոր պահնորդական գործունեության լիցենզավորման, որակավորման ստուգման ընթացակարգի ոչ հստակ կանոնակարգում:</t>
  </si>
  <si>
    <t xml:space="preserve">Մասնավոր պահնորդական գործունեության լիցենզավորման գործընթացը կանոնակարգվում է ՀՀ կառավարության 2012 թ.-ի օգոստոսի 30-ի &lt;Մասնավոր պահնորդական գործունեության լիցենզավորման կարգը, լիցենզիա ստանալու մասին հայտի և լիցենզիայի ձևերը հաստատելու մասին&gt; N 1152-Ն   որոշմամբ, սակայն դրանում առկա են անհստակություններ, հստակ չէ լիցենզավորող մարմնի իրավասությունների շրջանակը, վերանայման կարիք ունի քննական արդյունքների բողոքարկման ժամկետը:  </t>
  </si>
  <si>
    <t>Լրամշակել մասնավոր պահնորդական գործունեությունը կանոնակարգող օրենսդրությունը:</t>
  </si>
  <si>
    <t>ՀՀ Ոստիկանութուն</t>
  </si>
  <si>
    <t>Վերանայել քննությունների իրականացման ընթացակարգը՝ բանավոր քննությունից անցում կատարելով  թեսթային ստուգման</t>
  </si>
  <si>
    <t xml:space="preserve">Ճանապարհապարեկային գործառույթների իրականացման ժամանակ անշարժ և շրջիկ ծառայության իրավական հիմքի ոչ հստակ կանոնակարգում և մեկնաբանում, անհարկի կանգնած /անշարժ ծառայության իրականացում </t>
  </si>
  <si>
    <t xml:space="preserve">ՀՀ Կառավարության 2006 թվականի նոյեմբերի 23-ի «Ճանապարհապարեկային ծառայության իրականացման կարգը սահմանելու մասին» N 1769-Ն որոշման համաձայն կանոնակարգվում են ՀՀ Ճո ճանապարհապարեկային ծառայության իրականացման ձևերը, սակայն վիճահարույց է ժամանակավոր անշարժ ծառայության բովանդակության մեկնաբանությունը: </t>
  </si>
  <si>
    <t>Լրամշակել ՀՀ կառավարության 2006 թվականի նոյեմբերի 23-ի «Ճանապարհապարեկային ծառայության իրականացման կարգը սահմանելու մասին» N 1769-Ն որոշումը, հստակեցնելով անշարժ ծառայության իրավական հիմքը:</t>
  </si>
  <si>
    <t xml:space="preserve">ՃՈ-ում ներդնել GPRS համակարգը, որը թույլ կտա վերահսկել ՃՈ տրանսպորտային միջոցների շարժը, կանգնելու տևողությունը: </t>
  </si>
  <si>
    <t>Մարզերի մեծ մասում տրանսպորտային միջոցների հաշվառման դյուրացված՝ Երևան քաղաքում ապահովված պայմանների բացակայություն</t>
  </si>
  <si>
    <t xml:space="preserve">Երևան քաղաքում հաջողությամբ ներդրվել և իրականացվում է տրանսպորտային միջոցների հաշվառման, հաշվառումից հանելու գործընթացը՝ համակարգված, նույն սպասասրահի շրջանակներում, մինչդեռ մարզերում նույնական կանոնակարգում ապահովված չէ, հատկապես գույքահարկի պարտավորության կատարման վերաբերյալ տեղեկանքի՝ այդ օրվա դրությամբ  անմիջական ապահովման անհնարինության պատճառով,  ինչն էլ հանգցնում է բնակիչների համար լրացուցիչ ծախսերով Երևան հասնելու անհրաժեշտութան, հանգեցնում հերթերի: </t>
  </si>
  <si>
    <t>Մարզերում ապահովել գույքահարկի տրամադրման հասանելիությունը ՃՈ կառույցների համար:</t>
  </si>
  <si>
    <t xml:space="preserve">ՀՀ  ոստիկանություն
ՀՀ տարածքային կառավարման և զարգացման նախարարություն
</t>
  </si>
  <si>
    <t xml:space="preserve">Տավուշի մարզում ապահովել  տրանսպորտային միջոցների հաշվառման, հաշվառումից հանելու՝ Երևանի  ՀՔԲ-ին նույնական պայմաններ: </t>
  </si>
  <si>
    <t>ՀՀ մարզերից ևս մեկում  Երևանի  ՀՔԲ-ին նույնական պայմաններ ապահովող ՀՔԲ ստեղծելու համար կատարել ծախսերի նախահաշվարկ և նախագծային փաստաթղթերի մշակում:</t>
  </si>
  <si>
    <t>Վարորդի պահանջով ՃՈ աշխատակիցների կողմից դյուրակիր տեսախցիկների անջատման հնարավորություն</t>
  </si>
  <si>
    <t xml:space="preserve">Թեև ՃՈ անձնակազմի հանդերձավորումը ապահովված է տեսախցիկներով, սակայն, հիմնականում այդ մասին վարորդին տեղեկացնելուց հետո վարորդին հարցնում են, թե արդյոք նա ցանկանում է որ այն միացված մնա: Որպես կանոն, այդ առաջարկից հետո վարորդը պահանջում է դրանք անջատել, ինչն էլ անիմաստ է դարձնում ներդրված այս համակարգի գոյությունը: </t>
  </si>
  <si>
    <t xml:space="preserve">Տեսախցիկը վարորդի պահանջով անջատելու հնարավորությունը բացառելու վերաբերյալ օրենքի նախագծի ներկայացում ՀՀ կառավարություն: </t>
  </si>
  <si>
    <t>ՃՈ, անձնագրային և վիզաների վարչության աշխատակիցների կողմից՝ իրենց գործառույթների իրականացման նպատակով այլ կառույցներից  ( ՔԿԱԳ, կադաստր, նոտարական մարմիններ)անհրաժեշտ տեղեկանքներ ստանալու համար քաղաքացիների ուղղորդում դեպի այդ կառույցներ</t>
  </si>
  <si>
    <t>ՀՀ Ոստիկանության ՃՈ,  անձնագրային և վիզաների վարչության համար ապահովված չէ էլեկտրոնային արագ հարցման հնարավորությունը՝ ՔԿԱԳ, կադաստրի, նոտարական մարմիններ, ինչն էլ հանգեցնում է ծառայությունների մատուցման ժամանակ քաշքշուկի</t>
  </si>
  <si>
    <t xml:space="preserve">Ներկայացնել իրավական ակտի նախագիծ՝ ուղղված  ՃՈ, անձնագրային և վիզաների վարչության համար  ՔԿԱԳ, կադաստր, նոտարական մարմիններ արագ էլեկտրոնային հարցման հնարավորությունն ապահովելու կանոնակարգմանը </t>
  </si>
  <si>
    <t>Հստակ չէ ոչ սթափ վիճակում, ինչպես նաև տրանսպորտային միջոց վարելու իրավունքից զրկված տրանսպորտային միջոց վարող անձին պատասխանատվության ենթարկելիս հետևող պատասխանատվությունը</t>
  </si>
  <si>
    <t>Քննարկվող խնդրի վերաբերյալ վարչական իրավախախտումների վերաբերյալ օրենսգրքի դրույթները և քրեական օրենսգրքինը նույնաբովանդակ են, ուստի նման իրավախախտում հայտնաբերելիս ոստիկանության աշխատակցի կողմից հայեցողական մոտեցման, չարաշահման հնարավորություն է առկա</t>
  </si>
  <si>
    <t xml:space="preserve">Ներկայացնել իրավական ակտի նախագիծ՝ վարչական իրավախախտումների վերաբերյալ և քրեական օրենսգրքերում՝  ոչ սթափ վիճակում, ինչպես նաև տրանսպորտային միջոց վարելու իրավունքից զրկված տրանսպորտային միջոց վարող անձին պատասխանատվությունը հստակեցնելու նպատակով: </t>
  </si>
  <si>
    <t xml:space="preserve">ՀՀ  Ոստիկանություն
ՀՀ արդարադատության նախարարություն,
Անշարժ գույքի կադաստրի պետական կոմիտե
</t>
  </si>
  <si>
    <t>P-28</t>
  </si>
  <si>
    <t>P-29</t>
  </si>
  <si>
    <t>P-30</t>
  </si>
  <si>
    <t xml:space="preserve">Անձնագրային և վիզաների վարչությունում վճարային տերմինալների գործարկման՝ պետտուրքի վճարման պարագայում՝ նշված սարքերի կողմից մանրի վերադարձման անհնարինության պարագայում, կանխիկ գումարի հետ աշխատակիցների առնչման հնարավորություն </t>
  </si>
  <si>
    <t>ԱՎՎ –ում տեղադրված TELLCELL տերմինալները հնարավորություն չունեն վերադարձնել մուտք արված գումարի մանրը, այլ անհրաժեշտություն է առաջանում դրանք փոխանցել  հեռախոսահամարների, ինչն արդարացված չէ կամ բնակիչները խնդրում են աշխատակիցներին մանրել գումարը, ինչը առաջանցում է  կանխիկ գումարի հետ ոստիկանության աշխատակիցների անհարկի առնչություն</t>
  </si>
  <si>
    <t xml:space="preserve">Երևան քաղաքի առավել ծանրաբեռնվածություն կրող ՝ ԱՎՎ-ում, Կենտրոնական, Արաբկիր, Նոր Նորքի   բաժանմունքներում   տեղադրել թղթադրամները թղթադրամների և մետաղադրամների մանրող սարքեր:   </t>
  </si>
  <si>
    <t xml:space="preserve">ՃՈ աշխատակիցների կողմից իրավախախտման համար կանգեցված վարորդների հետ շփման ընթացակարգի թերացումներ </t>
  </si>
  <si>
    <t>Գործող օրենսդրությունը չի հստակեցրել  ՃՈ աշխատակիցների կողմից իրավախախտման համար կանգեցված վարորդների հետ շփման ընթացակարգը, ինչն էլ չարաշահումների ռիսկ է պարունակում</t>
  </si>
  <si>
    <t xml:space="preserve">Ներկայացնել իրավական ակտի նախագիծ, որով կսահմանվի վարչական պատասխանատվություն`  իրավախախտման համար վարորդի կողմից տրանսպորտային միջոցից իջնելու համար, բացառությամբ ՃՈ աշխատակցի կողմից ներկայացված պահանջների: </t>
  </si>
  <si>
    <t>ՃՈ բոլոր տրանսպորտային միջոցները վերազինել արձանագրությունների կազմման սարքերով և տեսախցիկներով:</t>
  </si>
  <si>
    <t>Մանրամասն և հստակ սահմանել  ՃՈ աշխատակիցների կողմից իրավախախտման համար կանգնեցված վարորդների հետ շփման ընթացակարգը՝ այդ թվում սահմանելով պարտականություն՝ յուրաքանչյուր նման դեպքում, մինչ իրավախախտում կատարած անձին մոտենալը, ապահովել պարտադիր տեսանկարահանում և տեղեկությունների ողջամիտ ժամկետներով պահպանում:</t>
  </si>
  <si>
    <t>Ոստիկանության կողմից առողջապահության հաստատությունների կողմից հաղորդված ահազանգերին արձագանքելու պարտականության ոչ հստակություն</t>
  </si>
  <si>
    <t>ՀՀ ներքին գործերի նախարարի և առողջապահության նախարարի 1996 թվականի օգոստոսի 5-ի համատեղ ցուցումի համաձայն՝ բժշկական կազմակերպությունները ոստիկանությունը տեղեկություններ պետք է հաղորդեն միայն «քրեական բնույթի» վնասվածքների վերաբերյալ, սակայն գործնականում մարմնական վնասվածքների բոլոր դեպքերն անխտիր փոխանցվում են ոստիկանությանը, ինչն էլ ոստիկանության աշխատակիցների համար հայեցողական մոտեցման, քշքշուկի հնարավորություն է ստեղծում</t>
  </si>
  <si>
    <t>Ներկայացնել իրավական ակտի նախագիծ, որով կսահմանվի, թե  երբ բժշկական կազմակերպությունները պարտավոր կլինեն հիվանդանոցային ահազանգերի մասին տեղեկացնել ոստիկանությանը:</t>
  </si>
  <si>
    <t xml:space="preserve">ՀՀ օրենսդրությամբ սահմանված է ոստիկանության պարտականությունը՝ օժանդակել հարկադիր կատարման ծառայություններին դատական վճիռների և դատավճիռների կատարումն ապահովելիս:  Եթե քրեական գործերով հետախուզվողների պարագայում ոստիկանությունը իրավասու է կիրառել սահմանափակումներ, ապա պարտապանների պարագայում    Ոստիկանության լիազորություններն օրենսդրորեն սահմանափակվում են  պարտապան անձի բնակության վայրի պարզմամբ, վերջինիս հետախուզման մասին իրազեկելով, քաղաքացու պարզված հասցեն ՀՀ արդարադատության նախարարության Դատական ակտերի հարկադիր կատարման (այսուհետ՝ ԴԱՀԿ) ծառայությանը տրամադրելով: Այնուհանդերձ,  այդ մասին պարտապաններին իրազեկելու ոչ  բավարար մեխանիզմները ոստիկանության աշխատակիցների կողմից հնարավոր չարաշահումների հավանականություն են պարունակում:  </t>
  </si>
  <si>
    <t>Պարտապանների հետախուզման գործառույթների իրականացման գործընթացում ոստիկանության մասնակցության ոչ հստակ կանոնակարգում</t>
  </si>
  <si>
    <t xml:space="preserve">Ոստիկանությանը իրավունք վերապահել  հետախուզվող պարտապանների տվյալները ՀՀ սահմանային էլեկտրոնային կառավարման տեղեկատվական (այսուհետ՝ ՍԷԿՏ) համակարգ մուտքագրելու և նրանց ելքը սահմանափակելու համար: </t>
  </si>
  <si>
    <t xml:space="preserve">ՀՀ  Ոստիկանություն
ՀՀ արդարադատության նախարարություն
</t>
  </si>
  <si>
    <t>Քաղաքացու համար ապահովել  հնարավորություն՝ ԴԱՀԿ ծառայության sms ծանուցումների գրանցման շտեմարանում գրանցվելուց հետո ծանուցվելու ոչ միայն իր վերաբերյալ հարուցվող կատարողական վարույթներով կիրառված արգելանքների, այլև իր նկատմամբ հետախուզում հայտարարված լինելու մասին:</t>
  </si>
  <si>
    <t xml:space="preserve">Ստեղծել էլեկտրոնային հարթակ պարտապան հետախուզվողների վերաբերյալ, որում, մուտքագրելով հանրային ծառայության համարանիշը, քաղաքացին կկարողանա ստուգել ՍԷԿՏ համակարգում իր նկատմամբ սահմանափակում կիրառված լինելու հանգամանքը: </t>
  </si>
  <si>
    <t>P-31</t>
  </si>
  <si>
    <t>Սահմանային անցման կետերում ստեղծել դրամային պարտավորությունների կատարումն ապահովող տեխնիկական համակարգեր, որոնք թույլ կտան պարտավորության կատարումից անմիջապես հետո վերացնել երկրից դուրս գալու արգելքը:</t>
  </si>
  <si>
    <t>Վերապատրաստման ծրագրեր մշակող տեղացի փորձագետի մարդ-օր միջին արժեքը, ՀՀ դրամ, ներառյալ հարկերը</t>
  </si>
  <si>
    <t>Փաստաբանների դպրոցում, Քաղաքացիական ծառայության խորհրդում նման համակարգեր գործում են, լրացուցիչ ֆինանսավորում անհրաժեշտ չի</t>
  </si>
  <si>
    <t>Բարձրաստիճան պաշտոնյաների էթիկայի հանձնաժողովը կարող է մշակել նման դասընթաց։ Այս պահին հեռավար դասընթացների համակարգ տեղադրված է Դատական դեպարտամենտ, քաղ ծառայության խորհուրդ, փաստաբանների դպրոց</t>
  </si>
  <si>
    <t>Դասընթացի մեկ մասնակցի միջին տարեկան ծախս, ՀՀ դրամ</t>
  </si>
  <si>
    <t>ԸՆԴԱՄԵՆԸ, ՀՀ դրամ</t>
  </si>
  <si>
    <t>Ապահովել ոստիկանության աշխատակիցների վերապատրաստումը՝ արդեն իսկ  լրամշակված «Էթիկայի» ծրագրով</t>
  </si>
  <si>
    <t>Դասընթացին մասնակցող ոստիկանական ծառայողների թվաքանակ</t>
  </si>
  <si>
    <t>Շարունակական, ամեն տարի</t>
  </si>
  <si>
    <t>Օպերլիազորների թվաքանակ</t>
  </si>
  <si>
    <t>Հետաքննիչներ եւ համայնքային ու անչափահասների գործերով տեսուչների թվաքանակ</t>
  </si>
  <si>
    <t>1 օպերլիազորի տարեկան տրանսպորտային ծախսերի փոխհատուցում, ՀՀ դրամ</t>
  </si>
  <si>
    <t>1 հետաքննիչի եւ համայնքային ու անչափահասների գործերով տեսուչի տարեկան տրանսպորտային ծախսերի փոխհատուցում, ՀՀ դրամ</t>
  </si>
  <si>
    <t>1 օպերլիազորի տարեկան բջջային հեռախոսակապի ծախսերի փոխհատուցում, ՀՀ դրամ</t>
  </si>
  <si>
    <t>1 հետաքննիչի եւ համայնքային ու անչափահասների գործերով տեսուչի տարեկան բջջային հեռախոսակապի ծախսերի փոխհատուցում, ՀՀ դրամ</t>
  </si>
  <si>
    <t>1 Մարդատար ավտոմեքենա ավտոմատ փ/տ, ՀՀ դրամ</t>
  </si>
  <si>
    <t>1 Մարդատար ավտոմեքենա մեխանիկական փ/տ, ՀՀ դրամ</t>
  </si>
  <si>
    <t>1 Բեռնատար առավելագույն զանգվածը 3500կգ մինչև 7500կգ, ՀՀ դրամ</t>
  </si>
  <si>
    <t>1 Բեռնատար առավելագույն զանգվածը 7500կգ ավել, ՀՀ դրամ</t>
  </si>
  <si>
    <t>1 Ավտոբուս 16-ից ոչ ավելի նստատեղ ունեցող , ՀՀ դրամ</t>
  </si>
  <si>
    <t>1 Ավտոբուս ավելի քան 16 նստատեղ ունեցող, ՀՀ դրամ</t>
  </si>
  <si>
    <t>1 Տրիցիկլ, ՀՀ դրամ</t>
  </si>
  <si>
    <t>1 Մոտոցիկլ երկանիվ թեթև, ՀՀ դրամ</t>
  </si>
  <si>
    <t>1 Մոտոցիկլ երկանիվ , ՀՀ դրամ</t>
  </si>
  <si>
    <t>1 Ավտոկցորդ, ՀՀ դրամ</t>
  </si>
  <si>
    <t>ՃՈ հաշվառման-քննական ստորաբաժանումների քանակ</t>
  </si>
  <si>
    <t>Տեսախցիկներով հագեցման 1 մեքենայի միջին ծախս, ՀՀ դրամ</t>
  </si>
  <si>
    <t>Ապահովել պրակտիկ քննությունների  անցկացումը տեսախցիկներով հագեցված տրանսպորտային միջոցներով՝ տեսախցիկներով վերահսկվող  ավտոդրոմներում։</t>
  </si>
  <si>
    <t>1 ավտոդրոմի տեսախցիկներով հագեցման միջին ծախս, ՀՀ դրամ</t>
  </si>
  <si>
    <t>ԱՎՎ-ում և առավել ծանրաբեռնված տարածքային անձնագրային ծառայությունների սպասասրահներում տեղադրել հերթերը կանոնակարգող տերմինալներ:</t>
  </si>
  <si>
    <t>Հերթերի կանոնակարգման տերմինալների քանակ</t>
  </si>
  <si>
    <t>1 տերմինալի միջին շուկայական արժեք, ՀՀ դրամ</t>
  </si>
  <si>
    <t>Ծրագրային ապահովման արժեք, ՀՀ դրամ</t>
  </si>
  <si>
    <t>Վեբ կայքի մշակում եւ 1 տարվա սպասարկում</t>
  </si>
  <si>
    <t>ՃՈ մեքենաների քանակ</t>
  </si>
  <si>
    <t>1 մեքենային GPRS համակարգի տարեկան վարձակալության եւ սպասարկման վճար, ՀՀ դրամ</t>
  </si>
  <si>
    <t>Ունի, սակայն հնարավոր չի գնահատել համապատասխան տվյալների ոչ հստակության եւ ոչ ճշգրտության պատճառով</t>
  </si>
  <si>
    <t>Շինարարական ծախսեր, ՀՀ դրամ</t>
  </si>
  <si>
    <t>Կահավորման եւ սարքավորումների ծախսեր, ՀՀ դրամ</t>
  </si>
  <si>
    <t>Երևան քաղաքի առավել ծանրաբեռնվածություն կրող ՝ ԱՎՎ-ում, Կենտրոնական, Արաբկիր, Նոր Նորքի   բաժանմունքներում   տեղադրել թղթադրամները թղթադրամների և մետաղադրամների մանրող սարքեր:</t>
  </si>
  <si>
    <t>Սարքերի քանակ</t>
  </si>
  <si>
    <t>Սարքերի միջին շուկայական գին, ՀՀ դրամ</t>
  </si>
  <si>
    <t>ՄԵԿՆԱԲԱՆՈՒԹՅՈՒՆՆԵՐ/ԲԱՑԱՏՐՈՒԹՅՈՒՆՆԵՐ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</si>
</sst>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12" x14ac:knownFonts="1">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9"/>
      <color theme="1"/>
      <name val="Calibri"/>
      <family val="2"/>
      <scheme val="minor"/>
    </font>
    <font>
      <sz val="16"/>
      <color theme="1"/>
      <name val="Calibri"/>
      <family val="2"/>
      <scheme val="minor"/>
    </font>
    <font>
      <sz val="11"/>
      <color theme="1"/>
      <name val="GHEA Grapalat"/>
      <family val="3"/>
    </font>
    <font>
      <b/>
      <sz val="11"/>
      <color theme="1"/>
      <name val="GHEA Grapalat"/>
      <family val="3"/>
    </font>
    <font>
      <b/>
      <sz val="16"/>
      <color theme="1"/>
      <name val="GHEA Grapalat"/>
      <family val="3"/>
    </font>
    <font>
      <sz val="8"/>
      <color theme="1"/>
      <name val="GHEA Grapalat"/>
      <family val="3"/>
    </font>
    <font>
      <sz val="9"/>
      <color theme="1"/>
      <name val="GHEA Grapalat"/>
      <family val="3"/>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ck">
        <color auto="1"/>
      </left>
      <right style="hair">
        <color auto="1"/>
      </right>
      <top style="thick">
        <color auto="1"/>
      </top>
      <bottom style="hair">
        <color auto="1"/>
      </bottom>
      <diagonal/>
    </border>
    <border>
      <left style="hair">
        <color auto="1"/>
      </left>
      <right style="hair">
        <color auto="1"/>
      </right>
      <top style="thick">
        <color auto="1"/>
      </top>
      <bottom style="hair">
        <color auto="1"/>
      </bottom>
      <diagonal/>
    </border>
    <border>
      <left style="hair">
        <color auto="1"/>
      </left>
      <right style="thick">
        <color auto="1"/>
      </right>
      <top style="thick">
        <color auto="1"/>
      </top>
      <bottom style="hair">
        <color auto="1"/>
      </bottom>
      <diagonal/>
    </border>
    <border>
      <left style="thick">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ck">
        <color auto="1"/>
      </right>
      <top style="hair">
        <color auto="1"/>
      </top>
      <bottom style="hair">
        <color auto="1"/>
      </bottom>
      <diagonal/>
    </border>
    <border>
      <left style="thick">
        <color auto="1"/>
      </left>
      <right style="hair">
        <color auto="1"/>
      </right>
      <top style="hair">
        <color auto="1"/>
      </top>
      <bottom style="thick">
        <color auto="1"/>
      </bottom>
      <diagonal/>
    </border>
    <border>
      <left style="hair">
        <color auto="1"/>
      </left>
      <right style="thick">
        <color auto="1"/>
      </right>
      <top style="hair">
        <color auto="1"/>
      </top>
      <bottom style="thick">
        <color auto="1"/>
      </bottom>
      <diagonal/>
    </border>
    <border>
      <left style="hair">
        <color auto="1"/>
      </left>
      <right style="hair">
        <color auto="1"/>
      </right>
      <top style="hair">
        <color auto="1"/>
      </top>
      <bottom style="thick">
        <color auto="1"/>
      </bottom>
      <diagonal/>
    </border>
    <border>
      <left style="hair">
        <color auto="1"/>
      </left>
      <right style="thick">
        <color auto="1"/>
      </right>
      <top style="hair">
        <color auto="1"/>
      </top>
      <bottom/>
      <diagonal/>
    </border>
    <border>
      <left style="thick">
        <color auto="1"/>
      </left>
      <right style="hair">
        <color auto="1"/>
      </right>
      <top/>
      <bottom style="hair">
        <color auto="1"/>
      </bottom>
      <diagonal/>
    </border>
    <border>
      <left style="hair">
        <color auto="1"/>
      </left>
      <right style="thick">
        <color auto="1"/>
      </right>
      <top/>
      <bottom style="hair">
        <color auto="1"/>
      </bottom>
      <diagonal/>
    </border>
    <border>
      <left style="thick">
        <color auto="1"/>
      </left>
      <right style="hair">
        <color auto="1"/>
      </right>
      <top style="thick">
        <color auto="1"/>
      </top>
      <bottom style="thick">
        <color auto="1"/>
      </bottom>
      <diagonal/>
    </border>
    <border>
      <left style="hair">
        <color auto="1"/>
      </left>
      <right style="thick">
        <color auto="1"/>
      </right>
      <top style="thick">
        <color auto="1"/>
      </top>
      <bottom style="thick">
        <color auto="1"/>
      </bottom>
      <diagonal/>
    </border>
  </borders>
  <cellStyleXfs count="2">
    <xf numFmtId="0" fontId="0" fillId="0" borderId="0"/>
    <xf numFmtId="164" fontId="1" fillId="0" borderId="0" applyFont="0" applyFill="0" applyBorder="0" applyAlignment="0" applyProtection="0"/>
  </cellStyleXfs>
  <cellXfs count="66">
    <xf numFmtId="0" fontId="0" fillId="0" borderId="0" xfId="0"/>
    <xf numFmtId="0" fontId="3" fillId="0" borderId="0" xfId="0" applyFont="1" applyAlignment="1"/>
    <xf numFmtId="0" fontId="2" fillId="0" borderId="0" xfId="0" applyFont="1"/>
    <xf numFmtId="0" fontId="3" fillId="0" borderId="0" xfId="0" applyFont="1" applyAlignment="1">
      <alignment horizontal="center"/>
    </xf>
    <xf numFmtId="0" fontId="2" fillId="0" borderId="0" xfId="0" applyFont="1" applyAlignment="1">
      <alignment horizontal="center"/>
    </xf>
    <xf numFmtId="0" fontId="5" fillId="0" borderId="0" xfId="0" applyFont="1"/>
    <xf numFmtId="0" fontId="4" fillId="0" borderId="0" xfId="0" applyFont="1"/>
    <xf numFmtId="0" fontId="2" fillId="0" borderId="0" xfId="0" applyFont="1" applyAlignment="1">
      <alignment horizontal="center" vertical="center"/>
    </xf>
    <xf numFmtId="0" fontId="2" fillId="0" borderId="0" xfId="0" applyFont="1" applyAlignment="1">
      <alignment wrapText="1"/>
    </xf>
    <xf numFmtId="0" fontId="6" fillId="0" borderId="0" xfId="0" applyFont="1"/>
    <xf numFmtId="0" fontId="5" fillId="0" borderId="0" xfId="0" applyFont="1" applyFill="1"/>
    <xf numFmtId="0" fontId="2" fillId="0" borderId="0" xfId="0" applyFont="1" applyFill="1"/>
    <xf numFmtId="0" fontId="7" fillId="0" borderId="1" xfId="0" applyFont="1" applyBorder="1" applyAlignment="1">
      <alignment horizontal="center" vertical="center"/>
    </xf>
    <xf numFmtId="0" fontId="7" fillId="0" borderId="2" xfId="0" applyFont="1" applyBorder="1"/>
    <xf numFmtId="0" fontId="7" fillId="0" borderId="2" xfId="0" applyFont="1" applyBorder="1" applyAlignment="1">
      <alignment wrapText="1"/>
    </xf>
    <xf numFmtId="0" fontId="8" fillId="0" borderId="2" xfId="0" applyFont="1" applyBorder="1" applyAlignment="1">
      <alignment horizontal="center"/>
    </xf>
    <xf numFmtId="0" fontId="9" fillId="2" borderId="3" xfId="0" applyFont="1" applyFill="1" applyBorder="1" applyAlignment="1">
      <alignment horizontal="center"/>
    </xf>
    <xf numFmtId="0" fontId="8" fillId="0" borderId="0" xfId="0" applyFont="1" applyAlignment="1"/>
    <xf numFmtId="0" fontId="8" fillId="0" borderId="4" xfId="0" applyFont="1" applyBorder="1" applyAlignment="1">
      <alignment horizontal="center" vertical="center"/>
    </xf>
    <xf numFmtId="0" fontId="8" fillId="0" borderId="5" xfId="0" applyFont="1" applyBorder="1" applyAlignment="1">
      <alignment horizontal="center"/>
    </xf>
    <xf numFmtId="0" fontId="8" fillId="0" borderId="5" xfId="0" applyFont="1" applyBorder="1" applyAlignment="1">
      <alignment horizontal="center" wrapText="1"/>
    </xf>
    <xf numFmtId="0" fontId="9" fillId="2" borderId="6" xfId="0" applyFont="1" applyFill="1" applyBorder="1" applyAlignment="1">
      <alignment horizontal="center"/>
    </xf>
    <xf numFmtId="0" fontId="8" fillId="0" borderId="0" xfId="0" applyFont="1" applyAlignment="1">
      <alignment horizontal="center" wrapText="1"/>
    </xf>
    <xf numFmtId="0" fontId="8" fillId="0" borderId="0" xfId="0" applyFont="1" applyAlignment="1">
      <alignment horizontal="center"/>
    </xf>
    <xf numFmtId="0" fontId="7" fillId="0" borderId="4" xfId="0" applyFont="1" applyBorder="1" applyAlignment="1">
      <alignment horizontal="center" vertical="center"/>
    </xf>
    <xf numFmtId="0" fontId="10" fillId="0" borderId="5" xfId="0" applyFont="1" applyBorder="1" applyAlignment="1">
      <alignment horizontal="left" vertical="center" wrapText="1"/>
    </xf>
    <xf numFmtId="0" fontId="10" fillId="0" borderId="5" xfId="0" applyFont="1" applyBorder="1" applyAlignment="1">
      <alignment horizontal="center" vertical="center" wrapText="1"/>
    </xf>
    <xf numFmtId="0" fontId="11" fillId="0" borderId="5" xfId="0" applyFont="1" applyBorder="1" applyAlignment="1">
      <alignment horizontal="center" wrapText="1"/>
    </xf>
    <xf numFmtId="0" fontId="10" fillId="0" borderId="5" xfId="0" applyFont="1" applyBorder="1" applyAlignment="1">
      <alignment wrapText="1"/>
    </xf>
    <xf numFmtId="0" fontId="11" fillId="0" borderId="5" xfId="0" applyFont="1" applyBorder="1" applyAlignment="1">
      <alignment wrapText="1"/>
    </xf>
    <xf numFmtId="165" fontId="7" fillId="0" borderId="5" xfId="1" applyNumberFormat="1" applyFont="1" applyBorder="1" applyAlignment="1">
      <alignment horizontal="center"/>
    </xf>
    <xf numFmtId="165" fontId="9" fillId="2" borderId="6" xfId="0" applyNumberFormat="1" applyFont="1" applyFill="1" applyBorder="1" applyAlignment="1">
      <alignment horizontal="center"/>
    </xf>
    <xf numFmtId="0" fontId="7" fillId="0" borderId="0" xfId="0" applyFont="1" applyAlignment="1">
      <alignment horizontal="center"/>
    </xf>
    <xf numFmtId="0" fontId="11" fillId="0" borderId="0" xfId="0" applyFont="1"/>
    <xf numFmtId="165" fontId="11" fillId="0" borderId="5" xfId="1" applyNumberFormat="1" applyFont="1" applyBorder="1"/>
    <xf numFmtId="0" fontId="11" fillId="0" borderId="0" xfId="0" applyFont="1" applyAlignment="1">
      <alignment wrapText="1"/>
    </xf>
    <xf numFmtId="0" fontId="7" fillId="0" borderId="4" xfId="0" applyFont="1" applyFill="1" applyBorder="1" applyAlignment="1">
      <alignment horizontal="center" vertical="center"/>
    </xf>
    <xf numFmtId="0" fontId="10" fillId="0" borderId="5" xfId="0" applyFont="1" applyFill="1" applyBorder="1" applyAlignment="1">
      <alignment horizontal="left" vertical="center" wrapText="1"/>
    </xf>
    <xf numFmtId="0" fontId="10" fillId="0" borderId="5" xfId="0" applyFont="1" applyFill="1" applyBorder="1" applyAlignment="1">
      <alignment wrapText="1"/>
    </xf>
    <xf numFmtId="0" fontId="10" fillId="0" borderId="5" xfId="0" applyFont="1" applyFill="1" applyBorder="1" applyAlignment="1">
      <alignment horizontal="center" vertical="center" wrapText="1"/>
    </xf>
    <xf numFmtId="0" fontId="11" fillId="0" borderId="5" xfId="0" applyFont="1" applyFill="1" applyBorder="1" applyAlignment="1">
      <alignment horizontal="center" wrapText="1"/>
    </xf>
    <xf numFmtId="165" fontId="11" fillId="0" borderId="5" xfId="1" applyNumberFormat="1" applyFont="1" applyFill="1" applyBorder="1"/>
    <xf numFmtId="0" fontId="11" fillId="0" borderId="0" xfId="0" applyFont="1" applyFill="1"/>
    <xf numFmtId="0" fontId="10" fillId="0" borderId="5" xfId="0" applyFont="1" applyBorder="1" applyAlignment="1">
      <alignment horizontal="center" wrapText="1"/>
    </xf>
    <xf numFmtId="0" fontId="10" fillId="0" borderId="5" xfId="0" applyFont="1" applyFill="1" applyBorder="1" applyAlignment="1">
      <alignment horizontal="center" wrapText="1"/>
    </xf>
    <xf numFmtId="165" fontId="9" fillId="2" borderId="10" xfId="0" applyNumberFormat="1" applyFont="1" applyFill="1" applyBorder="1" applyAlignment="1">
      <alignment horizontal="center"/>
    </xf>
    <xf numFmtId="0" fontId="9" fillId="0" borderId="7" xfId="0" applyFont="1" applyBorder="1" applyAlignment="1">
      <alignment horizontal="center" vertical="center"/>
    </xf>
    <xf numFmtId="0" fontId="9" fillId="0" borderId="9" xfId="0" applyFont="1" applyBorder="1" applyAlignment="1">
      <alignment horizontal="left" vertical="center" wrapText="1"/>
    </xf>
    <xf numFmtId="0" fontId="9" fillId="0" borderId="9" xfId="0" applyFont="1" applyBorder="1" applyAlignment="1">
      <alignment wrapText="1"/>
    </xf>
    <xf numFmtId="0" fontId="9" fillId="0" borderId="9" xfId="0" applyFont="1" applyBorder="1" applyAlignment="1">
      <alignment horizontal="center" wrapText="1"/>
    </xf>
    <xf numFmtId="165" fontId="9" fillId="0" borderId="9" xfId="1" applyNumberFormat="1" applyFont="1" applyBorder="1"/>
    <xf numFmtId="165" fontId="9" fillId="2" borderId="8" xfId="0" applyNumberFormat="1" applyFont="1" applyFill="1" applyBorder="1" applyAlignment="1">
      <alignment horizontal="center"/>
    </xf>
    <xf numFmtId="0" fontId="9" fillId="0" borderId="0" xfId="0" applyFont="1"/>
    <xf numFmtId="0" fontId="8" fillId="0" borderId="0" xfId="0" applyFont="1"/>
    <xf numFmtId="0" fontId="7" fillId="0" borderId="0" xfId="0" applyFont="1"/>
    <xf numFmtId="0" fontId="8" fillId="0" borderId="1" xfId="0" applyFont="1" applyBorder="1" applyAlignment="1">
      <alignment horizontal="center"/>
    </xf>
    <xf numFmtId="0" fontId="8" fillId="0" borderId="3" xfId="0" applyFont="1" applyBorder="1"/>
    <xf numFmtId="0" fontId="7" fillId="0" borderId="4" xfId="0" applyFont="1" applyBorder="1" applyAlignment="1">
      <alignment wrapText="1"/>
    </xf>
    <xf numFmtId="165" fontId="7" fillId="2" borderId="6" xfId="1" applyNumberFormat="1" applyFont="1" applyFill="1" applyBorder="1"/>
    <xf numFmtId="0" fontId="8" fillId="0" borderId="7" xfId="0" applyFont="1" applyBorder="1"/>
    <xf numFmtId="165" fontId="8" fillId="0" borderId="8" xfId="1" applyNumberFormat="1" applyFont="1" applyBorder="1"/>
    <xf numFmtId="0" fontId="7" fillId="0" borderId="3" xfId="0" applyFont="1" applyBorder="1"/>
    <xf numFmtId="0" fontId="8" fillId="0" borderId="13" xfId="0" applyFont="1" applyBorder="1" applyAlignment="1">
      <alignment horizontal="center"/>
    </xf>
    <xf numFmtId="0" fontId="8" fillId="0" borderId="14" xfId="0" applyFont="1" applyBorder="1"/>
    <xf numFmtId="0" fontId="7" fillId="0" borderId="11" xfId="0" applyFont="1" applyBorder="1" applyAlignment="1">
      <alignment wrapText="1"/>
    </xf>
    <xf numFmtId="165" fontId="7" fillId="2" borderId="12" xfId="1" applyNumberFormat="1" applyFont="1" applyFill="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1"/>
  <sheetViews>
    <sheetView topLeftCell="A4" workbookViewId="0">
      <selection activeCell="F11" sqref="A1:XFD1048576"/>
    </sheetView>
  </sheetViews>
  <sheetFormatPr defaultRowHeight="16.5" x14ac:dyDescent="0.3"/>
  <cols>
    <col min="1" max="1" width="9" style="54" customWidth="1"/>
    <col min="2" max="2" width="99.5703125" style="54" bestFit="1" customWidth="1"/>
    <col min="3" max="3" width="19.42578125" style="54" customWidth="1"/>
    <col min="4" max="16384" width="9.140625" style="54"/>
  </cols>
  <sheetData>
    <row r="2" spans="1:3" x14ac:dyDescent="0.3">
      <c r="A2" s="53" t="s">
        <v>31</v>
      </c>
      <c r="B2" s="22" t="s">
        <v>66</v>
      </c>
    </row>
    <row r="3" spans="1:3" ht="17.25" thickBot="1" x14ac:dyDescent="0.35"/>
    <row r="4" spans="1:3" ht="17.25" thickTop="1" x14ac:dyDescent="0.3">
      <c r="B4" s="55" t="s">
        <v>7</v>
      </c>
      <c r="C4" s="56" t="s">
        <v>8</v>
      </c>
    </row>
    <row r="5" spans="1:3" ht="33" x14ac:dyDescent="0.3">
      <c r="B5" s="57" t="s">
        <v>141</v>
      </c>
      <c r="C5" s="58">
        <v>100000</v>
      </c>
    </row>
    <row r="6" spans="1:3" x14ac:dyDescent="0.3">
      <c r="B6" s="57" t="s">
        <v>26</v>
      </c>
      <c r="C6" s="58">
        <v>20</v>
      </c>
    </row>
    <row r="7" spans="1:3" ht="17.25" thickBot="1" x14ac:dyDescent="0.35">
      <c r="B7" s="59" t="s">
        <v>27</v>
      </c>
      <c r="C7" s="60">
        <f>C6*C5</f>
        <v>2000000</v>
      </c>
    </row>
    <row r="8" spans="1:3" ht="17.25" thickTop="1" x14ac:dyDescent="0.3"/>
    <row r="9" spans="1:3" ht="33" x14ac:dyDescent="0.3">
      <c r="A9" s="53" t="s">
        <v>34</v>
      </c>
      <c r="B9" s="22" t="s">
        <v>146</v>
      </c>
    </row>
    <row r="10" spans="1:3" ht="17.25" thickBot="1" x14ac:dyDescent="0.35"/>
    <row r="11" spans="1:3" ht="18" thickTop="1" thickBot="1" x14ac:dyDescent="0.35">
      <c r="B11" s="55" t="s">
        <v>7</v>
      </c>
      <c r="C11" s="56" t="s">
        <v>8</v>
      </c>
    </row>
    <row r="12" spans="1:3" ht="17.25" thickTop="1" x14ac:dyDescent="0.3">
      <c r="B12" s="55"/>
      <c r="C12" s="61"/>
    </row>
    <row r="13" spans="1:3" x14ac:dyDescent="0.3">
      <c r="B13" s="57" t="s">
        <v>147</v>
      </c>
      <c r="C13" s="58">
        <v>480</v>
      </c>
    </row>
    <row r="14" spans="1:3" x14ac:dyDescent="0.3">
      <c r="B14" s="57" t="s">
        <v>144</v>
      </c>
      <c r="C14" s="58">
        <v>13000</v>
      </c>
    </row>
    <row r="15" spans="1:3" ht="17.25" thickBot="1" x14ac:dyDescent="0.35">
      <c r="B15" s="59" t="s">
        <v>145</v>
      </c>
      <c r="C15" s="60">
        <f>C14*C13</f>
        <v>6240000</v>
      </c>
    </row>
    <row r="16" spans="1:3" ht="17.25" thickTop="1" x14ac:dyDescent="0.3"/>
    <row r="17" spans="1:3" ht="82.5" x14ac:dyDescent="0.3">
      <c r="A17" s="53" t="s">
        <v>36</v>
      </c>
      <c r="B17" s="22" t="s">
        <v>73</v>
      </c>
    </row>
    <row r="18" spans="1:3" ht="17.25" thickBot="1" x14ac:dyDescent="0.35"/>
    <row r="19" spans="1:3" ht="18" thickTop="1" thickBot="1" x14ac:dyDescent="0.35">
      <c r="B19" s="55" t="s">
        <v>7</v>
      </c>
      <c r="C19" s="56" t="s">
        <v>8</v>
      </c>
    </row>
    <row r="20" spans="1:3" ht="17.25" thickTop="1" x14ac:dyDescent="0.3">
      <c r="B20" s="55"/>
      <c r="C20" s="61"/>
    </row>
    <row r="21" spans="1:3" x14ac:dyDescent="0.3">
      <c r="B21" s="57" t="s">
        <v>149</v>
      </c>
      <c r="C21" s="58">
        <v>855</v>
      </c>
    </row>
    <row r="22" spans="1:3" x14ac:dyDescent="0.3">
      <c r="B22" s="57" t="s">
        <v>150</v>
      </c>
      <c r="C22" s="58">
        <v>1187</v>
      </c>
    </row>
    <row r="23" spans="1:3" x14ac:dyDescent="0.3">
      <c r="B23" s="57" t="s">
        <v>151</v>
      </c>
      <c r="C23" s="58">
        <f>31050*12</f>
        <v>372600</v>
      </c>
    </row>
    <row r="24" spans="1:3" ht="33" x14ac:dyDescent="0.3">
      <c r="B24" s="57" t="s">
        <v>152</v>
      </c>
      <c r="C24" s="58">
        <f>20700*12</f>
        <v>248400</v>
      </c>
    </row>
    <row r="25" spans="1:3" x14ac:dyDescent="0.3">
      <c r="B25" s="57" t="s">
        <v>153</v>
      </c>
      <c r="C25" s="58">
        <f>3500*12</f>
        <v>42000</v>
      </c>
    </row>
    <row r="26" spans="1:3" ht="33" x14ac:dyDescent="0.3">
      <c r="B26" s="57" t="s">
        <v>154</v>
      </c>
      <c r="C26" s="58">
        <f>2500*12</f>
        <v>30000</v>
      </c>
    </row>
    <row r="27" spans="1:3" ht="17.25" thickBot="1" x14ac:dyDescent="0.35">
      <c r="B27" s="59" t="s">
        <v>145</v>
      </c>
      <c r="C27" s="60">
        <f>C21*(C23+C25)+C22*(C24+C26)</f>
        <v>684943800</v>
      </c>
    </row>
    <row r="28" spans="1:3" ht="17.25" thickTop="1" x14ac:dyDescent="0.3"/>
    <row r="29" spans="1:3" ht="33" x14ac:dyDescent="0.3">
      <c r="A29" s="53" t="s">
        <v>38</v>
      </c>
      <c r="B29" s="22" t="s">
        <v>167</v>
      </c>
    </row>
    <row r="30" spans="1:3" ht="17.25" thickBot="1" x14ac:dyDescent="0.35"/>
    <row r="31" spans="1:3" ht="18" thickTop="1" thickBot="1" x14ac:dyDescent="0.35">
      <c r="B31" s="62" t="s">
        <v>7</v>
      </c>
      <c r="C31" s="63" t="s">
        <v>8</v>
      </c>
    </row>
    <row r="32" spans="1:3" ht="17.25" thickTop="1" x14ac:dyDescent="0.3">
      <c r="B32" s="64" t="s">
        <v>155</v>
      </c>
      <c r="C32" s="58">
        <v>7500000</v>
      </c>
    </row>
    <row r="33" spans="1:3" x14ac:dyDescent="0.3">
      <c r="B33" s="57" t="s">
        <v>156</v>
      </c>
      <c r="C33" s="58">
        <v>6000000</v>
      </c>
    </row>
    <row r="34" spans="1:3" x14ac:dyDescent="0.3">
      <c r="B34" s="57" t="s">
        <v>157</v>
      </c>
      <c r="C34" s="58">
        <v>15000000</v>
      </c>
    </row>
    <row r="35" spans="1:3" x14ac:dyDescent="0.3">
      <c r="B35" s="57" t="s">
        <v>158</v>
      </c>
      <c r="C35" s="58">
        <v>25000000</v>
      </c>
    </row>
    <row r="36" spans="1:3" x14ac:dyDescent="0.3">
      <c r="B36" s="57" t="s">
        <v>159</v>
      </c>
      <c r="C36" s="58">
        <v>24000000</v>
      </c>
    </row>
    <row r="37" spans="1:3" x14ac:dyDescent="0.3">
      <c r="B37" s="57" t="s">
        <v>160</v>
      </c>
      <c r="C37" s="58">
        <v>16000000</v>
      </c>
    </row>
    <row r="38" spans="1:3" x14ac:dyDescent="0.3">
      <c r="B38" s="57" t="s">
        <v>161</v>
      </c>
      <c r="C38" s="58">
        <v>8000000</v>
      </c>
    </row>
    <row r="39" spans="1:3" x14ac:dyDescent="0.3">
      <c r="B39" s="57" t="s">
        <v>162</v>
      </c>
      <c r="C39" s="58">
        <v>5000000</v>
      </c>
    </row>
    <row r="40" spans="1:3" x14ac:dyDescent="0.3">
      <c r="B40" s="57" t="s">
        <v>163</v>
      </c>
      <c r="C40" s="58">
        <v>6500000</v>
      </c>
    </row>
    <row r="41" spans="1:3" x14ac:dyDescent="0.3">
      <c r="B41" s="57" t="s">
        <v>164</v>
      </c>
      <c r="C41" s="58">
        <v>3500000</v>
      </c>
    </row>
    <row r="42" spans="1:3" x14ac:dyDescent="0.3">
      <c r="B42" s="57" t="s">
        <v>165</v>
      </c>
      <c r="C42" s="58">
        <v>13</v>
      </c>
    </row>
    <row r="43" spans="1:3" x14ac:dyDescent="0.3">
      <c r="B43" s="57" t="s">
        <v>166</v>
      </c>
      <c r="C43" s="58">
        <f>500000</f>
        <v>500000</v>
      </c>
    </row>
    <row r="44" spans="1:3" x14ac:dyDescent="0.3">
      <c r="B44" s="57" t="s">
        <v>168</v>
      </c>
      <c r="C44" s="58">
        <v>2500000</v>
      </c>
    </row>
    <row r="45" spans="1:3" ht="17.25" thickBot="1" x14ac:dyDescent="0.35">
      <c r="B45" s="59" t="s">
        <v>145</v>
      </c>
      <c r="C45" s="60">
        <f>SUM(C32:C41)*C42+C43*9*C42+C44*13</f>
        <v>1605500000</v>
      </c>
    </row>
    <row r="46" spans="1:3" ht="17.25" thickTop="1" x14ac:dyDescent="0.3"/>
    <row r="47" spans="1:3" ht="33" x14ac:dyDescent="0.3">
      <c r="A47" s="53" t="s">
        <v>40</v>
      </c>
      <c r="B47" s="22" t="s">
        <v>169</v>
      </c>
    </row>
    <row r="48" spans="1:3" ht="17.25" thickBot="1" x14ac:dyDescent="0.35"/>
    <row r="49" spans="1:3" ht="18" thickTop="1" thickBot="1" x14ac:dyDescent="0.35">
      <c r="B49" s="62" t="s">
        <v>7</v>
      </c>
      <c r="C49" s="63" t="s">
        <v>8</v>
      </c>
    </row>
    <row r="50" spans="1:3" ht="17.25" thickTop="1" x14ac:dyDescent="0.3">
      <c r="B50" s="64" t="s">
        <v>170</v>
      </c>
      <c r="C50" s="65">
        <v>35</v>
      </c>
    </row>
    <row r="51" spans="1:3" x14ac:dyDescent="0.3">
      <c r="B51" s="57" t="s">
        <v>171</v>
      </c>
      <c r="C51" s="58">
        <v>450000</v>
      </c>
    </row>
    <row r="52" spans="1:3" x14ac:dyDescent="0.3">
      <c r="B52" s="57" t="s">
        <v>172</v>
      </c>
      <c r="C52" s="58">
        <v>250000</v>
      </c>
    </row>
    <row r="53" spans="1:3" ht="17.25" thickBot="1" x14ac:dyDescent="0.35">
      <c r="B53" s="59" t="s">
        <v>145</v>
      </c>
      <c r="C53" s="60">
        <f>C50*C51+C52</f>
        <v>16000000</v>
      </c>
    </row>
    <row r="54" spans="1:3" ht="17.25" thickTop="1" x14ac:dyDescent="0.3"/>
    <row r="55" spans="1:3" ht="33" x14ac:dyDescent="0.3">
      <c r="A55" s="53" t="s">
        <v>42</v>
      </c>
      <c r="B55" s="22" t="s">
        <v>93</v>
      </c>
    </row>
    <row r="56" spans="1:3" ht="17.25" thickBot="1" x14ac:dyDescent="0.35"/>
    <row r="57" spans="1:3" ht="18" thickTop="1" thickBot="1" x14ac:dyDescent="0.35">
      <c r="B57" s="62" t="s">
        <v>7</v>
      </c>
      <c r="C57" s="63" t="s">
        <v>8</v>
      </c>
    </row>
    <row r="58" spans="1:3" ht="17.25" thickTop="1" x14ac:dyDescent="0.3">
      <c r="B58" s="64" t="s">
        <v>173</v>
      </c>
      <c r="C58" s="65">
        <v>1500000</v>
      </c>
    </row>
    <row r="59" spans="1:3" ht="17.25" thickBot="1" x14ac:dyDescent="0.35">
      <c r="B59" s="59" t="s">
        <v>145</v>
      </c>
      <c r="C59" s="60">
        <f>C58</f>
        <v>1500000</v>
      </c>
    </row>
    <row r="60" spans="1:3" ht="17.25" thickTop="1" x14ac:dyDescent="0.3"/>
    <row r="61" spans="1:3" ht="33" x14ac:dyDescent="0.3">
      <c r="A61" s="53" t="s">
        <v>46</v>
      </c>
      <c r="B61" s="22" t="s">
        <v>102</v>
      </c>
    </row>
    <row r="62" spans="1:3" ht="17.25" thickBot="1" x14ac:dyDescent="0.35"/>
    <row r="63" spans="1:3" ht="18" thickTop="1" thickBot="1" x14ac:dyDescent="0.35">
      <c r="B63" s="62" t="s">
        <v>7</v>
      </c>
      <c r="C63" s="63" t="s">
        <v>8</v>
      </c>
    </row>
    <row r="64" spans="1:3" ht="17.25" thickTop="1" x14ac:dyDescent="0.3">
      <c r="B64" s="64" t="s">
        <v>174</v>
      </c>
      <c r="C64" s="65">
        <v>357</v>
      </c>
    </row>
    <row r="65" spans="1:3" x14ac:dyDescent="0.3">
      <c r="B65" s="57" t="s">
        <v>175</v>
      </c>
      <c r="C65" s="58">
        <f>6000*12</f>
        <v>72000</v>
      </c>
    </row>
    <row r="66" spans="1:3" ht="17.25" thickBot="1" x14ac:dyDescent="0.35">
      <c r="B66" s="59" t="s">
        <v>145</v>
      </c>
      <c r="C66" s="60">
        <f>C64*C65</f>
        <v>25704000</v>
      </c>
    </row>
    <row r="67" spans="1:3" ht="17.25" thickTop="1" x14ac:dyDescent="0.3"/>
    <row r="68" spans="1:3" ht="33" x14ac:dyDescent="0.3">
      <c r="A68" s="53" t="s">
        <v>48</v>
      </c>
      <c r="B68" s="22" t="s">
        <v>107</v>
      </c>
    </row>
    <row r="69" spans="1:3" ht="17.25" thickBot="1" x14ac:dyDescent="0.35"/>
    <row r="70" spans="1:3" ht="18" thickTop="1" thickBot="1" x14ac:dyDescent="0.35">
      <c r="B70" s="62" t="s">
        <v>7</v>
      </c>
      <c r="C70" s="63" t="s">
        <v>8</v>
      </c>
    </row>
    <row r="71" spans="1:3" ht="17.25" thickTop="1" x14ac:dyDescent="0.3">
      <c r="B71" s="64" t="s">
        <v>177</v>
      </c>
      <c r="C71" s="65">
        <v>166670000</v>
      </c>
    </row>
    <row r="72" spans="1:3" x14ac:dyDescent="0.3">
      <c r="B72" s="57" t="s">
        <v>178</v>
      </c>
      <c r="C72" s="58">
        <v>31640000</v>
      </c>
    </row>
    <row r="73" spans="1:3" ht="17.25" thickBot="1" x14ac:dyDescent="0.35">
      <c r="B73" s="59" t="s">
        <v>145</v>
      </c>
      <c r="C73" s="60">
        <f>+C72+C71</f>
        <v>198310000</v>
      </c>
    </row>
    <row r="74" spans="1:3" ht="17.25" thickTop="1" x14ac:dyDescent="0.3"/>
    <row r="75" spans="1:3" ht="49.5" x14ac:dyDescent="0.3">
      <c r="A75" s="53" t="s">
        <v>53</v>
      </c>
      <c r="B75" s="22" t="s">
        <v>179</v>
      </c>
    </row>
    <row r="76" spans="1:3" ht="17.25" thickBot="1" x14ac:dyDescent="0.35"/>
    <row r="77" spans="1:3" ht="18" thickTop="1" thickBot="1" x14ac:dyDescent="0.35">
      <c r="B77" s="62" t="s">
        <v>7</v>
      </c>
      <c r="C77" s="63" t="s">
        <v>8</v>
      </c>
    </row>
    <row r="78" spans="1:3" ht="17.25" thickTop="1" x14ac:dyDescent="0.3">
      <c r="B78" s="64" t="s">
        <v>180</v>
      </c>
      <c r="C78" s="65">
        <v>4</v>
      </c>
    </row>
    <row r="79" spans="1:3" x14ac:dyDescent="0.3">
      <c r="B79" s="57" t="s">
        <v>181</v>
      </c>
      <c r="C79" s="58">
        <v>1500000</v>
      </c>
    </row>
    <row r="80" spans="1:3" ht="17.25" thickBot="1" x14ac:dyDescent="0.35">
      <c r="B80" s="59" t="s">
        <v>145</v>
      </c>
      <c r="C80" s="60">
        <f>C79*C78</f>
        <v>6000000</v>
      </c>
    </row>
    <row r="81" ht="17.25" thickTop="1" x14ac:dyDescent="0.3"/>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zoomScale="70" zoomScaleNormal="70" workbookViewId="0">
      <pane xSplit="4" ySplit="2" topLeftCell="K3" activePane="bottomRight" state="frozen"/>
      <selection pane="topRight" activeCell="E1" sqref="E1"/>
      <selection pane="bottomLeft" activeCell="A3" sqref="A3"/>
      <selection pane="bottomRight" activeCell="D5" sqref="D5"/>
    </sheetView>
  </sheetViews>
  <sheetFormatPr defaultColWidth="8.85546875" defaultRowHeight="21" x14ac:dyDescent="0.35"/>
  <cols>
    <col min="1" max="1" width="4.7109375" style="7" bestFit="1" customWidth="1"/>
    <col min="2" max="2" width="33.5703125" style="2" customWidth="1"/>
    <col min="3" max="3" width="4.28515625" style="2" customWidth="1"/>
    <col min="4" max="5" width="40.7109375" style="2" customWidth="1"/>
    <col min="6" max="6" width="18" style="2" customWidth="1"/>
    <col min="7" max="7" width="27.7109375" style="2" customWidth="1"/>
    <col min="8" max="8" width="26.42578125" style="8" customWidth="1"/>
    <col min="9" max="9" width="19.7109375" style="8" customWidth="1"/>
    <col min="10" max="10" width="24.5703125" style="2" bestFit="1" customWidth="1"/>
    <col min="11" max="11" width="24.42578125" style="2" bestFit="1" customWidth="1"/>
    <col min="12" max="12" width="22.140625" style="2" bestFit="1" customWidth="1"/>
    <col min="13" max="15" width="23.140625" style="2" bestFit="1" customWidth="1"/>
    <col min="16" max="16" width="25.42578125" style="9" bestFit="1" customWidth="1"/>
    <col min="17" max="17" width="22.85546875" style="2" customWidth="1"/>
    <col min="18" max="18" width="23.7109375" style="2" customWidth="1"/>
    <col min="19" max="16384" width="8.85546875" style="2"/>
  </cols>
  <sheetData>
    <row r="1" spans="1:21" ht="23.25" thickTop="1" x14ac:dyDescent="0.4">
      <c r="A1" s="12"/>
      <c r="B1" s="13"/>
      <c r="C1" s="13"/>
      <c r="D1" s="13"/>
      <c r="E1" s="13"/>
      <c r="F1" s="13"/>
      <c r="G1" s="13"/>
      <c r="H1" s="14"/>
      <c r="I1" s="14" t="s">
        <v>15</v>
      </c>
      <c r="J1" s="15">
        <v>2018</v>
      </c>
      <c r="K1" s="15"/>
      <c r="L1" s="15">
        <v>2019</v>
      </c>
      <c r="M1" s="15"/>
      <c r="N1" s="15">
        <v>2020</v>
      </c>
      <c r="O1" s="15"/>
      <c r="P1" s="16" t="s">
        <v>28</v>
      </c>
      <c r="Q1" s="17"/>
      <c r="R1" s="17"/>
      <c r="S1" s="1"/>
      <c r="T1" s="1"/>
      <c r="U1" s="1"/>
    </row>
    <row r="2" spans="1:21" ht="50.45" customHeight="1" x14ac:dyDescent="0.4">
      <c r="A2" s="18" t="s">
        <v>0</v>
      </c>
      <c r="B2" s="19" t="s">
        <v>22</v>
      </c>
      <c r="C2" s="19"/>
      <c r="D2" s="19" t="s">
        <v>23</v>
      </c>
      <c r="E2" s="19" t="s">
        <v>24</v>
      </c>
      <c r="F2" s="20" t="s">
        <v>25</v>
      </c>
      <c r="G2" s="20" t="s">
        <v>17</v>
      </c>
      <c r="H2" s="20" t="s">
        <v>1</v>
      </c>
      <c r="I2" s="20" t="s">
        <v>3</v>
      </c>
      <c r="J2" s="19" t="s">
        <v>9</v>
      </c>
      <c r="K2" s="19" t="s">
        <v>10</v>
      </c>
      <c r="L2" s="19" t="s">
        <v>11</v>
      </c>
      <c r="M2" s="19" t="s">
        <v>12</v>
      </c>
      <c r="N2" s="19" t="s">
        <v>13</v>
      </c>
      <c r="O2" s="19" t="s">
        <v>14</v>
      </c>
      <c r="P2" s="21"/>
      <c r="Q2" s="22" t="s">
        <v>182</v>
      </c>
      <c r="R2" s="23"/>
      <c r="S2" s="3"/>
      <c r="T2" s="3"/>
      <c r="U2" s="3"/>
    </row>
    <row r="3" spans="1:21" ht="114.75" x14ac:dyDescent="0.4">
      <c r="A3" s="24" t="s">
        <v>29</v>
      </c>
      <c r="B3" s="25" t="s">
        <v>56</v>
      </c>
      <c r="C3" s="25"/>
      <c r="D3" s="25" t="s">
        <v>57</v>
      </c>
      <c r="E3" s="25" t="s">
        <v>58</v>
      </c>
      <c r="F3" s="26" t="s">
        <v>59</v>
      </c>
      <c r="G3" s="27">
        <v>1</v>
      </c>
      <c r="H3" s="28" t="s">
        <v>18</v>
      </c>
      <c r="I3" s="29" t="s">
        <v>5</v>
      </c>
      <c r="J3" s="30">
        <v>0</v>
      </c>
      <c r="K3" s="30">
        <v>0</v>
      </c>
      <c r="L3" s="30">
        <v>0</v>
      </c>
      <c r="M3" s="30">
        <v>0</v>
      </c>
      <c r="N3" s="30">
        <v>0</v>
      </c>
      <c r="O3" s="30">
        <v>0</v>
      </c>
      <c r="P3" s="31">
        <f>SUM(J3:O3)</f>
        <v>0</v>
      </c>
      <c r="Q3" s="32"/>
      <c r="R3" s="32"/>
      <c r="S3" s="4"/>
      <c r="T3" s="4"/>
      <c r="U3" s="4"/>
    </row>
    <row r="4" spans="1:21" ht="52.9" customHeight="1" x14ac:dyDescent="0.4">
      <c r="A4" s="24" t="s">
        <v>30</v>
      </c>
      <c r="B4" s="25" t="s">
        <v>60</v>
      </c>
      <c r="C4" s="25"/>
      <c r="D4" s="25" t="s">
        <v>61</v>
      </c>
      <c r="E4" s="28" t="s">
        <v>62</v>
      </c>
      <c r="F4" s="26" t="s">
        <v>63</v>
      </c>
      <c r="G4" s="27">
        <v>2</v>
      </c>
      <c r="H4" s="28" t="s">
        <v>18</v>
      </c>
      <c r="I4" s="29" t="s">
        <v>5</v>
      </c>
      <c r="J4" s="30">
        <v>0</v>
      </c>
      <c r="K4" s="30">
        <v>0</v>
      </c>
      <c r="L4" s="30">
        <v>0</v>
      </c>
      <c r="M4" s="30">
        <v>0</v>
      </c>
      <c r="N4" s="30">
        <v>0</v>
      </c>
      <c r="O4" s="30">
        <v>0</v>
      </c>
      <c r="P4" s="31">
        <f t="shared" ref="P4:P36" si="0">SUM(J4:O4)</f>
        <v>0</v>
      </c>
      <c r="Q4" s="33"/>
      <c r="R4" s="33"/>
      <c r="S4" s="5"/>
      <c r="T4" s="5"/>
      <c r="U4" s="5"/>
    </row>
    <row r="5" spans="1:21" ht="242.25" x14ac:dyDescent="0.4">
      <c r="A5" s="24" t="s">
        <v>31</v>
      </c>
      <c r="B5" s="25" t="s">
        <v>64</v>
      </c>
      <c r="C5" s="25">
        <v>1</v>
      </c>
      <c r="D5" s="25" t="s">
        <v>65</v>
      </c>
      <c r="E5" s="28" t="s">
        <v>66</v>
      </c>
      <c r="F5" s="26" t="s">
        <v>63</v>
      </c>
      <c r="G5" s="27">
        <v>3</v>
      </c>
      <c r="H5" s="28" t="s">
        <v>21</v>
      </c>
      <c r="I5" s="28" t="s">
        <v>4</v>
      </c>
      <c r="J5" s="30">
        <f>ASSUMPTIONS!C7</f>
        <v>2000000</v>
      </c>
      <c r="K5" s="30">
        <v>0</v>
      </c>
      <c r="L5" s="30">
        <v>0</v>
      </c>
      <c r="M5" s="30">
        <v>0</v>
      </c>
      <c r="N5" s="30">
        <v>0</v>
      </c>
      <c r="O5" s="30">
        <v>0</v>
      </c>
      <c r="P5" s="31">
        <f t="shared" si="0"/>
        <v>2000000</v>
      </c>
      <c r="Q5" s="33"/>
      <c r="R5" s="33"/>
      <c r="S5" s="5"/>
      <c r="T5" s="5"/>
      <c r="U5" s="5"/>
    </row>
    <row r="6" spans="1:21" ht="242.25" x14ac:dyDescent="0.4">
      <c r="A6" s="24" t="s">
        <v>32</v>
      </c>
      <c r="B6" s="25" t="s">
        <v>64</v>
      </c>
      <c r="C6" s="25">
        <v>1</v>
      </c>
      <c r="D6" s="25" t="s">
        <v>65</v>
      </c>
      <c r="E6" s="28" t="s">
        <v>67</v>
      </c>
      <c r="F6" s="26" t="s">
        <v>63</v>
      </c>
      <c r="G6" s="27">
        <v>3</v>
      </c>
      <c r="H6" s="28" t="s">
        <v>21</v>
      </c>
      <c r="I6" s="28" t="s">
        <v>5</v>
      </c>
      <c r="J6" s="34">
        <v>0</v>
      </c>
      <c r="K6" s="34">
        <v>0</v>
      </c>
      <c r="L6" s="34">
        <v>0</v>
      </c>
      <c r="M6" s="34">
        <v>0</v>
      </c>
      <c r="N6" s="34">
        <v>0</v>
      </c>
      <c r="O6" s="34">
        <v>0</v>
      </c>
      <c r="P6" s="31">
        <f t="shared" si="0"/>
        <v>0</v>
      </c>
      <c r="Q6" s="33"/>
      <c r="R6" s="33"/>
      <c r="S6" s="5"/>
      <c r="T6" s="5"/>
      <c r="U6" s="5"/>
    </row>
    <row r="7" spans="1:21" ht="242.25" x14ac:dyDescent="0.4">
      <c r="A7" s="24" t="s">
        <v>33</v>
      </c>
      <c r="B7" s="25" t="s">
        <v>64</v>
      </c>
      <c r="C7" s="25">
        <v>1</v>
      </c>
      <c r="D7" s="25" t="s">
        <v>65</v>
      </c>
      <c r="E7" s="28" t="s">
        <v>68</v>
      </c>
      <c r="F7" s="26" t="s">
        <v>63</v>
      </c>
      <c r="G7" s="27">
        <v>3</v>
      </c>
      <c r="H7" s="28" t="s">
        <v>21</v>
      </c>
      <c r="I7" s="28" t="s">
        <v>5</v>
      </c>
      <c r="J7" s="34">
        <v>0</v>
      </c>
      <c r="K7" s="34">
        <v>0</v>
      </c>
      <c r="L7" s="34">
        <v>0</v>
      </c>
      <c r="M7" s="34">
        <v>0</v>
      </c>
      <c r="N7" s="34">
        <v>0</v>
      </c>
      <c r="O7" s="34">
        <v>0</v>
      </c>
      <c r="P7" s="31">
        <f t="shared" si="0"/>
        <v>0</v>
      </c>
      <c r="Q7" s="35" t="s">
        <v>142</v>
      </c>
      <c r="R7" s="35" t="s">
        <v>143</v>
      </c>
      <c r="T7" s="5"/>
      <c r="U7" s="5"/>
    </row>
    <row r="8" spans="1:21" ht="242.25" x14ac:dyDescent="0.4">
      <c r="A8" s="24" t="s">
        <v>34</v>
      </c>
      <c r="B8" s="25" t="s">
        <v>64</v>
      </c>
      <c r="C8" s="25">
        <v>1</v>
      </c>
      <c r="D8" s="25" t="s">
        <v>65</v>
      </c>
      <c r="E8" s="28" t="s">
        <v>69</v>
      </c>
      <c r="F8" s="26" t="s">
        <v>63</v>
      </c>
      <c r="G8" s="27">
        <v>3</v>
      </c>
      <c r="H8" s="28" t="s">
        <v>2</v>
      </c>
      <c r="I8" s="28" t="s">
        <v>4</v>
      </c>
      <c r="J8" s="34">
        <f>ASSUMPTIONS!C15/2</f>
        <v>3120000</v>
      </c>
      <c r="K8" s="34">
        <f>ASSUMPTIONS!C15/2</f>
        <v>3120000</v>
      </c>
      <c r="L8" s="34">
        <f>ASSUMPTIONS!C15/2</f>
        <v>3120000</v>
      </c>
      <c r="M8" s="34">
        <f>ASSUMPTIONS!C15/2</f>
        <v>3120000</v>
      </c>
      <c r="N8" s="34">
        <f>ASSUMPTIONS!C15/2</f>
        <v>3120000</v>
      </c>
      <c r="O8" s="34">
        <f>ASSUMPTIONS!C15/2</f>
        <v>3120000</v>
      </c>
      <c r="P8" s="31">
        <f t="shared" si="0"/>
        <v>18720000</v>
      </c>
      <c r="Q8" s="33" t="s">
        <v>148</v>
      </c>
      <c r="R8" s="33"/>
      <c r="S8" s="5"/>
      <c r="T8" s="5"/>
      <c r="U8" s="5"/>
    </row>
    <row r="9" spans="1:21" ht="155.25" x14ac:dyDescent="0.4">
      <c r="A9" s="24" t="s">
        <v>35</v>
      </c>
      <c r="B9" s="25" t="s">
        <v>70</v>
      </c>
      <c r="C9" s="25"/>
      <c r="D9" s="28" t="s">
        <v>71</v>
      </c>
      <c r="E9" s="28" t="s">
        <v>72</v>
      </c>
      <c r="F9" s="26" t="s">
        <v>89</v>
      </c>
      <c r="G9" s="27">
        <v>4</v>
      </c>
      <c r="H9" s="28" t="s">
        <v>18</v>
      </c>
      <c r="I9" s="28" t="s">
        <v>176</v>
      </c>
      <c r="J9" s="34">
        <v>0</v>
      </c>
      <c r="K9" s="34">
        <v>0</v>
      </c>
      <c r="L9" s="34">
        <v>0</v>
      </c>
      <c r="M9" s="34">
        <v>0</v>
      </c>
      <c r="N9" s="34">
        <v>0</v>
      </c>
      <c r="O9" s="34">
        <v>0</v>
      </c>
      <c r="P9" s="31">
        <f t="shared" si="0"/>
        <v>0</v>
      </c>
      <c r="Q9" s="33"/>
      <c r="R9" s="33"/>
      <c r="S9" s="5"/>
      <c r="T9" s="5"/>
      <c r="U9" s="5"/>
    </row>
    <row r="10" spans="1:21" ht="127.15" customHeight="1" x14ac:dyDescent="0.4">
      <c r="A10" s="24" t="s">
        <v>36</v>
      </c>
      <c r="B10" s="25" t="s">
        <v>70</v>
      </c>
      <c r="C10" s="25">
        <v>1</v>
      </c>
      <c r="D10" s="28" t="s">
        <v>71</v>
      </c>
      <c r="E10" s="28" t="s">
        <v>73</v>
      </c>
      <c r="F10" s="26" t="s">
        <v>89</v>
      </c>
      <c r="G10" s="27">
        <v>4</v>
      </c>
      <c r="H10" s="28" t="s">
        <v>19</v>
      </c>
      <c r="I10" s="28" t="s">
        <v>4</v>
      </c>
      <c r="J10" s="34">
        <f>ASSUMPTIONS!C27/2</f>
        <v>342471900</v>
      </c>
      <c r="K10" s="34">
        <f>ASSUMPTIONS!C27/2</f>
        <v>342471900</v>
      </c>
      <c r="L10" s="34">
        <f>ASSUMPTIONS!C27/2</f>
        <v>342471900</v>
      </c>
      <c r="M10" s="34">
        <f>ASSUMPTIONS!C27/2</f>
        <v>342471900</v>
      </c>
      <c r="N10" s="34">
        <f>ASSUMPTIONS!C27/2</f>
        <v>342471900</v>
      </c>
      <c r="O10" s="34">
        <f>ASSUMPTIONS!C27/2</f>
        <v>342471900</v>
      </c>
      <c r="P10" s="31">
        <f t="shared" si="0"/>
        <v>2054831400</v>
      </c>
      <c r="Q10" s="33"/>
      <c r="R10" s="33"/>
      <c r="S10" s="5"/>
      <c r="T10" s="5"/>
      <c r="U10" s="5"/>
    </row>
    <row r="11" spans="1:21" ht="162.6" customHeight="1" x14ac:dyDescent="0.4">
      <c r="A11" s="24" t="s">
        <v>37</v>
      </c>
      <c r="B11" s="25" t="s">
        <v>74</v>
      </c>
      <c r="C11" s="25"/>
      <c r="D11" s="28" t="s">
        <v>75</v>
      </c>
      <c r="E11" s="28" t="s">
        <v>76</v>
      </c>
      <c r="F11" s="26" t="s">
        <v>63</v>
      </c>
      <c r="G11" s="27">
        <v>5</v>
      </c>
      <c r="H11" s="28" t="s">
        <v>18</v>
      </c>
      <c r="I11" s="28" t="s">
        <v>5</v>
      </c>
      <c r="J11" s="34">
        <v>0</v>
      </c>
      <c r="K11" s="34">
        <v>0</v>
      </c>
      <c r="L11" s="34">
        <v>0</v>
      </c>
      <c r="M11" s="34">
        <v>0</v>
      </c>
      <c r="N11" s="34">
        <v>0</v>
      </c>
      <c r="O11" s="34">
        <v>0</v>
      </c>
      <c r="P11" s="31">
        <f t="shared" si="0"/>
        <v>0</v>
      </c>
      <c r="Q11" s="33"/>
      <c r="R11" s="33"/>
      <c r="S11" s="5"/>
      <c r="T11" s="5"/>
      <c r="U11" s="5"/>
    </row>
    <row r="12" spans="1:21" s="11" customFormat="1" ht="295.89999999999998" customHeight="1" x14ac:dyDescent="0.4">
      <c r="A12" s="36" t="s">
        <v>38</v>
      </c>
      <c r="B12" s="37" t="s">
        <v>77</v>
      </c>
      <c r="C12" s="37">
        <v>1</v>
      </c>
      <c r="D12" s="38" t="s">
        <v>78</v>
      </c>
      <c r="E12" s="38" t="s">
        <v>79</v>
      </c>
      <c r="F12" s="39" t="s">
        <v>63</v>
      </c>
      <c r="G12" s="40">
        <v>6</v>
      </c>
      <c r="H12" s="38" t="s">
        <v>16</v>
      </c>
      <c r="I12" s="38" t="s">
        <v>4</v>
      </c>
      <c r="J12" s="41">
        <f>ASSUMPTIONS!C45/2</f>
        <v>802750000</v>
      </c>
      <c r="K12" s="41">
        <f>ASSUMPTIONS!C45/2</f>
        <v>802750000</v>
      </c>
      <c r="L12" s="41">
        <v>0</v>
      </c>
      <c r="M12" s="41">
        <v>0</v>
      </c>
      <c r="N12" s="41">
        <v>0</v>
      </c>
      <c r="O12" s="41">
        <v>0</v>
      </c>
      <c r="P12" s="31">
        <f t="shared" si="0"/>
        <v>1605500000</v>
      </c>
      <c r="Q12" s="42"/>
      <c r="R12" s="42"/>
      <c r="S12" s="10"/>
      <c r="T12" s="10"/>
      <c r="U12" s="10"/>
    </row>
    <row r="13" spans="1:21" ht="79.900000000000006" customHeight="1" x14ac:dyDescent="0.4">
      <c r="A13" s="24" t="s">
        <v>39</v>
      </c>
      <c r="B13" s="25" t="s">
        <v>80</v>
      </c>
      <c r="C13" s="25"/>
      <c r="D13" s="28" t="s">
        <v>81</v>
      </c>
      <c r="E13" s="28" t="s">
        <v>82</v>
      </c>
      <c r="F13" s="26" t="s">
        <v>63</v>
      </c>
      <c r="G13" s="27">
        <v>7</v>
      </c>
      <c r="H13" s="28" t="s">
        <v>19</v>
      </c>
      <c r="I13" s="28" t="s">
        <v>5</v>
      </c>
      <c r="J13" s="34">
        <v>0</v>
      </c>
      <c r="K13" s="34">
        <v>0</v>
      </c>
      <c r="L13" s="34">
        <v>0</v>
      </c>
      <c r="M13" s="34">
        <v>0</v>
      </c>
      <c r="N13" s="34">
        <v>0</v>
      </c>
      <c r="O13" s="34">
        <v>0</v>
      </c>
      <c r="P13" s="31">
        <f t="shared" si="0"/>
        <v>0</v>
      </c>
      <c r="Q13" s="33"/>
      <c r="R13" s="33"/>
      <c r="S13" s="5"/>
      <c r="T13" s="5"/>
      <c r="U13" s="5"/>
    </row>
    <row r="14" spans="1:21" s="11" customFormat="1" ht="48.6" customHeight="1" x14ac:dyDescent="0.4">
      <c r="A14" s="36" t="s">
        <v>40</v>
      </c>
      <c r="B14" s="37" t="s">
        <v>83</v>
      </c>
      <c r="C14" s="37">
        <v>1</v>
      </c>
      <c r="D14" s="38" t="s">
        <v>84</v>
      </c>
      <c r="E14" s="38" t="s">
        <v>85</v>
      </c>
      <c r="F14" s="39" t="s">
        <v>89</v>
      </c>
      <c r="G14" s="40">
        <v>8</v>
      </c>
      <c r="H14" s="38" t="s">
        <v>16</v>
      </c>
      <c r="I14" s="38" t="s">
        <v>4</v>
      </c>
      <c r="J14" s="41">
        <f>ASSUMPTIONS!C53/2</f>
        <v>8000000</v>
      </c>
      <c r="K14" s="41">
        <f>ASSUMPTIONS!C53/2</f>
        <v>8000000</v>
      </c>
      <c r="L14" s="41">
        <v>0</v>
      </c>
      <c r="M14" s="41">
        <v>0</v>
      </c>
      <c r="N14" s="41">
        <v>0</v>
      </c>
      <c r="O14" s="41">
        <v>0</v>
      </c>
      <c r="P14" s="31">
        <f t="shared" si="0"/>
        <v>16000000</v>
      </c>
      <c r="Q14" s="42"/>
      <c r="R14" s="42"/>
      <c r="S14" s="10"/>
      <c r="T14" s="10"/>
      <c r="U14" s="10"/>
    </row>
    <row r="15" spans="1:21" ht="187.9" customHeight="1" x14ac:dyDescent="0.4">
      <c r="A15" s="24" t="s">
        <v>41</v>
      </c>
      <c r="B15" s="25" t="s">
        <v>86</v>
      </c>
      <c r="C15" s="25">
        <v>1</v>
      </c>
      <c r="D15" s="28" t="s">
        <v>87</v>
      </c>
      <c r="E15" s="28" t="s">
        <v>88</v>
      </c>
      <c r="F15" s="43" t="s">
        <v>90</v>
      </c>
      <c r="G15" s="27">
        <v>9</v>
      </c>
      <c r="H15" s="28" t="s">
        <v>21</v>
      </c>
      <c r="I15" s="28" t="s">
        <v>5</v>
      </c>
      <c r="J15" s="34">
        <v>0</v>
      </c>
      <c r="K15" s="34">
        <v>0</v>
      </c>
      <c r="L15" s="34">
        <v>0</v>
      </c>
      <c r="M15" s="34">
        <v>0</v>
      </c>
      <c r="N15" s="34">
        <v>0</v>
      </c>
      <c r="O15" s="34">
        <v>0</v>
      </c>
      <c r="P15" s="31">
        <f t="shared" si="0"/>
        <v>0</v>
      </c>
      <c r="Q15" s="33"/>
      <c r="R15" s="33"/>
      <c r="S15" s="5"/>
      <c r="T15" s="5"/>
      <c r="U15" s="5"/>
    </row>
    <row r="16" spans="1:21" s="11" customFormat="1" ht="114" customHeight="1" x14ac:dyDescent="0.4">
      <c r="A16" s="36" t="s">
        <v>42</v>
      </c>
      <c r="B16" s="37" t="s">
        <v>91</v>
      </c>
      <c r="C16" s="37">
        <v>1</v>
      </c>
      <c r="D16" s="38" t="s">
        <v>92</v>
      </c>
      <c r="E16" s="38" t="s">
        <v>93</v>
      </c>
      <c r="F16" s="44" t="s">
        <v>63</v>
      </c>
      <c r="G16" s="40">
        <v>10</v>
      </c>
      <c r="H16" s="38" t="s">
        <v>20</v>
      </c>
      <c r="I16" s="38" t="s">
        <v>4</v>
      </c>
      <c r="J16" s="41">
        <f>ASSUMPTIONS!C59</f>
        <v>1500000</v>
      </c>
      <c r="K16" s="41">
        <v>0</v>
      </c>
      <c r="L16" s="41">
        <v>0</v>
      </c>
      <c r="M16" s="41">
        <v>0</v>
      </c>
      <c r="N16" s="41">
        <v>0</v>
      </c>
      <c r="O16" s="41">
        <v>0</v>
      </c>
      <c r="P16" s="31">
        <f t="shared" si="0"/>
        <v>1500000</v>
      </c>
      <c r="Q16" s="42"/>
      <c r="R16" s="42"/>
      <c r="S16" s="10"/>
      <c r="T16" s="10"/>
      <c r="U16" s="10"/>
    </row>
    <row r="17" spans="1:21" ht="124.15" customHeight="1" x14ac:dyDescent="0.4">
      <c r="A17" s="24" t="s">
        <v>43</v>
      </c>
      <c r="B17" s="25" t="s">
        <v>94</v>
      </c>
      <c r="C17" s="25"/>
      <c r="D17" s="28" t="s">
        <v>95</v>
      </c>
      <c r="E17" s="28" t="s">
        <v>96</v>
      </c>
      <c r="F17" s="43" t="s">
        <v>97</v>
      </c>
      <c r="G17" s="27">
        <v>11</v>
      </c>
      <c r="H17" s="28" t="s">
        <v>18</v>
      </c>
      <c r="I17" s="28" t="s">
        <v>5</v>
      </c>
      <c r="J17" s="34">
        <v>0</v>
      </c>
      <c r="K17" s="34">
        <v>0</v>
      </c>
      <c r="L17" s="34">
        <v>0</v>
      </c>
      <c r="M17" s="34">
        <v>0</v>
      </c>
      <c r="N17" s="34">
        <v>0</v>
      </c>
      <c r="O17" s="34">
        <v>0</v>
      </c>
      <c r="P17" s="31">
        <f t="shared" si="0"/>
        <v>0</v>
      </c>
      <c r="Q17" s="33"/>
      <c r="R17" s="33"/>
      <c r="S17" s="5"/>
      <c r="T17" s="5"/>
      <c r="U17" s="5"/>
    </row>
    <row r="18" spans="1:21" ht="111" customHeight="1" x14ac:dyDescent="0.4">
      <c r="A18" s="24" t="s">
        <v>44</v>
      </c>
      <c r="B18" s="25" t="s">
        <v>94</v>
      </c>
      <c r="C18" s="25"/>
      <c r="D18" s="28" t="s">
        <v>95</v>
      </c>
      <c r="E18" s="28" t="s">
        <v>98</v>
      </c>
      <c r="F18" s="43" t="s">
        <v>97</v>
      </c>
      <c r="G18" s="27">
        <v>11</v>
      </c>
      <c r="H18" s="28" t="s">
        <v>2</v>
      </c>
      <c r="I18" s="28" t="s">
        <v>5</v>
      </c>
      <c r="J18" s="34">
        <v>0</v>
      </c>
      <c r="K18" s="34">
        <v>0</v>
      </c>
      <c r="L18" s="34">
        <v>0</v>
      </c>
      <c r="M18" s="34">
        <v>0</v>
      </c>
      <c r="N18" s="34">
        <v>0</v>
      </c>
      <c r="O18" s="34">
        <v>0</v>
      </c>
      <c r="P18" s="31">
        <f t="shared" si="0"/>
        <v>0</v>
      </c>
      <c r="Q18" s="33"/>
      <c r="R18" s="33"/>
      <c r="S18" s="5"/>
      <c r="T18" s="5"/>
      <c r="U18" s="5"/>
    </row>
    <row r="19" spans="1:21" ht="87.6" customHeight="1" x14ac:dyDescent="0.4">
      <c r="A19" s="24" t="s">
        <v>45</v>
      </c>
      <c r="B19" s="25" t="s">
        <v>99</v>
      </c>
      <c r="C19" s="25"/>
      <c r="D19" s="28" t="s">
        <v>100</v>
      </c>
      <c r="E19" s="28" t="s">
        <v>101</v>
      </c>
      <c r="F19" s="43" t="s">
        <v>63</v>
      </c>
      <c r="G19" s="27">
        <v>12</v>
      </c>
      <c r="H19" s="28" t="s">
        <v>18</v>
      </c>
      <c r="I19" s="28" t="s">
        <v>5</v>
      </c>
      <c r="J19" s="34">
        <v>0</v>
      </c>
      <c r="K19" s="34">
        <v>0</v>
      </c>
      <c r="L19" s="34">
        <v>0</v>
      </c>
      <c r="M19" s="34">
        <v>0</v>
      </c>
      <c r="N19" s="34">
        <v>0</v>
      </c>
      <c r="O19" s="34">
        <v>0</v>
      </c>
      <c r="P19" s="31">
        <f t="shared" si="0"/>
        <v>0</v>
      </c>
      <c r="Q19" s="33"/>
      <c r="R19" s="33"/>
      <c r="S19" s="5"/>
      <c r="T19" s="5"/>
      <c r="U19" s="5"/>
    </row>
    <row r="20" spans="1:21" s="11" customFormat="1" ht="85.9" customHeight="1" x14ac:dyDescent="0.4">
      <c r="A20" s="36" t="s">
        <v>46</v>
      </c>
      <c r="B20" s="37" t="s">
        <v>99</v>
      </c>
      <c r="C20" s="37">
        <v>1</v>
      </c>
      <c r="D20" s="38" t="s">
        <v>100</v>
      </c>
      <c r="E20" s="38" t="s">
        <v>102</v>
      </c>
      <c r="F20" s="44" t="s">
        <v>63</v>
      </c>
      <c r="G20" s="40">
        <v>12</v>
      </c>
      <c r="H20" s="38" t="s">
        <v>16</v>
      </c>
      <c r="I20" s="38" t="s">
        <v>4</v>
      </c>
      <c r="J20" s="41">
        <f>ASSUMPTIONS!C66/2</f>
        <v>12852000</v>
      </c>
      <c r="K20" s="41">
        <f>ASSUMPTIONS!C66/2</f>
        <v>12852000</v>
      </c>
      <c r="L20" s="41">
        <f>ASSUMPTIONS!C66/2</f>
        <v>12852000</v>
      </c>
      <c r="M20" s="41">
        <f>ASSUMPTIONS!C66/2</f>
        <v>12852000</v>
      </c>
      <c r="N20" s="41">
        <f>ASSUMPTIONS!C66/2</f>
        <v>12852000</v>
      </c>
      <c r="O20" s="41">
        <f>ASSUMPTIONS!C66/2</f>
        <v>12852000</v>
      </c>
      <c r="P20" s="31">
        <f t="shared" si="0"/>
        <v>77112000</v>
      </c>
      <c r="Q20" s="42"/>
      <c r="R20" s="42"/>
      <c r="S20" s="10"/>
      <c r="T20" s="10"/>
      <c r="U20" s="10"/>
    </row>
    <row r="21" spans="1:21" ht="128.44999999999999" customHeight="1" x14ac:dyDescent="0.4">
      <c r="A21" s="24" t="s">
        <v>47</v>
      </c>
      <c r="B21" s="25" t="s">
        <v>103</v>
      </c>
      <c r="C21" s="25">
        <v>1</v>
      </c>
      <c r="D21" s="38" t="s">
        <v>104</v>
      </c>
      <c r="E21" s="38" t="s">
        <v>105</v>
      </c>
      <c r="F21" s="44" t="s">
        <v>106</v>
      </c>
      <c r="G21" s="40">
        <v>13</v>
      </c>
      <c r="H21" s="38" t="s">
        <v>20</v>
      </c>
      <c r="I21" s="38" t="s">
        <v>5</v>
      </c>
      <c r="J21" s="34">
        <v>0</v>
      </c>
      <c r="K21" s="34">
        <v>0</v>
      </c>
      <c r="L21" s="34">
        <v>0</v>
      </c>
      <c r="M21" s="34">
        <v>0</v>
      </c>
      <c r="N21" s="34">
        <v>0</v>
      </c>
      <c r="O21" s="34">
        <v>0</v>
      </c>
      <c r="P21" s="31">
        <f t="shared" si="0"/>
        <v>0</v>
      </c>
      <c r="Q21" s="33"/>
      <c r="R21" s="33"/>
      <c r="S21" s="5"/>
      <c r="T21" s="5"/>
      <c r="U21" s="5"/>
    </row>
    <row r="22" spans="1:21" ht="129" customHeight="1" x14ac:dyDescent="0.4">
      <c r="A22" s="24" t="s">
        <v>48</v>
      </c>
      <c r="B22" s="25" t="s">
        <v>103</v>
      </c>
      <c r="C22" s="25">
        <v>1</v>
      </c>
      <c r="D22" s="28" t="s">
        <v>104</v>
      </c>
      <c r="E22" s="28" t="s">
        <v>107</v>
      </c>
      <c r="F22" s="43" t="s">
        <v>63</v>
      </c>
      <c r="G22" s="27">
        <v>13</v>
      </c>
      <c r="H22" s="28" t="s">
        <v>16</v>
      </c>
      <c r="I22" s="28" t="s">
        <v>4</v>
      </c>
      <c r="J22" s="34">
        <f>ASSUMPTIONS!C73/2</f>
        <v>99155000</v>
      </c>
      <c r="K22" s="34">
        <f>ASSUMPTIONS!C73/2</f>
        <v>99155000</v>
      </c>
      <c r="L22" s="34">
        <v>0</v>
      </c>
      <c r="M22" s="34">
        <v>0</v>
      </c>
      <c r="N22" s="34">
        <v>0</v>
      </c>
      <c r="O22" s="34">
        <v>0</v>
      </c>
      <c r="P22" s="31">
        <f t="shared" si="0"/>
        <v>198310000</v>
      </c>
      <c r="Q22" s="33"/>
      <c r="R22" s="33"/>
      <c r="S22" s="5"/>
      <c r="T22" s="5"/>
      <c r="U22" s="5"/>
    </row>
    <row r="23" spans="1:21" ht="133.15" customHeight="1" x14ac:dyDescent="0.4">
      <c r="A23" s="24" t="s">
        <v>49</v>
      </c>
      <c r="B23" s="25" t="s">
        <v>103</v>
      </c>
      <c r="C23" s="25">
        <v>1</v>
      </c>
      <c r="D23" s="28" t="s">
        <v>104</v>
      </c>
      <c r="E23" s="28" t="s">
        <v>108</v>
      </c>
      <c r="F23" s="43" t="s">
        <v>63</v>
      </c>
      <c r="G23" s="27">
        <v>13</v>
      </c>
      <c r="H23" s="28" t="s">
        <v>21</v>
      </c>
      <c r="I23" s="28" t="s">
        <v>5</v>
      </c>
      <c r="J23" s="34">
        <v>0</v>
      </c>
      <c r="K23" s="34">
        <v>0</v>
      </c>
      <c r="L23" s="34">
        <v>0</v>
      </c>
      <c r="M23" s="34">
        <v>0</v>
      </c>
      <c r="N23" s="34">
        <v>0</v>
      </c>
      <c r="O23" s="34">
        <v>0</v>
      </c>
      <c r="P23" s="31">
        <f t="shared" si="0"/>
        <v>0</v>
      </c>
      <c r="Q23" s="33"/>
      <c r="R23" s="33"/>
      <c r="S23" s="5"/>
      <c r="T23" s="5"/>
      <c r="U23" s="5"/>
    </row>
    <row r="24" spans="1:21" ht="85.9" customHeight="1" x14ac:dyDescent="0.4">
      <c r="A24" s="24" t="s">
        <v>50</v>
      </c>
      <c r="B24" s="25" t="s">
        <v>109</v>
      </c>
      <c r="C24" s="25"/>
      <c r="D24" s="28" t="s">
        <v>110</v>
      </c>
      <c r="E24" s="28" t="s">
        <v>111</v>
      </c>
      <c r="F24" s="43" t="s">
        <v>63</v>
      </c>
      <c r="G24" s="27">
        <v>14</v>
      </c>
      <c r="H24" s="28" t="s">
        <v>18</v>
      </c>
      <c r="I24" s="28" t="s">
        <v>5</v>
      </c>
      <c r="J24" s="34">
        <v>0</v>
      </c>
      <c r="K24" s="34">
        <v>0</v>
      </c>
      <c r="L24" s="34">
        <v>0</v>
      </c>
      <c r="M24" s="34">
        <v>0</v>
      </c>
      <c r="N24" s="34">
        <v>0</v>
      </c>
      <c r="O24" s="34">
        <v>0</v>
      </c>
      <c r="P24" s="31">
        <f t="shared" si="0"/>
        <v>0</v>
      </c>
      <c r="Q24" s="33"/>
      <c r="R24" s="33"/>
      <c r="S24" s="5"/>
      <c r="T24" s="5"/>
      <c r="U24" s="5"/>
    </row>
    <row r="25" spans="1:21" ht="94.15" customHeight="1" x14ac:dyDescent="0.4">
      <c r="A25" s="24" t="s">
        <v>51</v>
      </c>
      <c r="B25" s="25" t="s">
        <v>112</v>
      </c>
      <c r="C25" s="25">
        <v>1</v>
      </c>
      <c r="D25" s="28" t="s">
        <v>113</v>
      </c>
      <c r="E25" s="28" t="s">
        <v>114</v>
      </c>
      <c r="F25" s="43" t="s">
        <v>118</v>
      </c>
      <c r="G25" s="27">
        <v>15</v>
      </c>
      <c r="H25" s="28" t="s">
        <v>18</v>
      </c>
      <c r="I25" s="28" t="s">
        <v>5</v>
      </c>
      <c r="J25" s="34">
        <v>0</v>
      </c>
      <c r="K25" s="34">
        <v>0</v>
      </c>
      <c r="L25" s="34">
        <v>0</v>
      </c>
      <c r="M25" s="34">
        <v>0</v>
      </c>
      <c r="N25" s="34">
        <v>0</v>
      </c>
      <c r="O25" s="34">
        <v>0</v>
      </c>
      <c r="P25" s="31">
        <f t="shared" si="0"/>
        <v>0</v>
      </c>
      <c r="Q25" s="33"/>
      <c r="R25" s="33"/>
      <c r="S25" s="5"/>
      <c r="T25" s="5"/>
      <c r="U25" s="5"/>
    </row>
    <row r="26" spans="1:21" ht="69" customHeight="1" x14ac:dyDescent="0.4">
      <c r="A26" s="24" t="s">
        <v>52</v>
      </c>
      <c r="B26" s="25" t="s">
        <v>115</v>
      </c>
      <c r="C26" s="25"/>
      <c r="D26" s="28" t="s">
        <v>116</v>
      </c>
      <c r="E26" s="28" t="s">
        <v>117</v>
      </c>
      <c r="F26" s="43" t="s">
        <v>63</v>
      </c>
      <c r="G26" s="27">
        <v>16</v>
      </c>
      <c r="H26" s="28" t="s">
        <v>18</v>
      </c>
      <c r="I26" s="28" t="s">
        <v>5</v>
      </c>
      <c r="J26" s="34">
        <v>0</v>
      </c>
      <c r="K26" s="34">
        <v>0</v>
      </c>
      <c r="L26" s="34">
        <v>0</v>
      </c>
      <c r="M26" s="34">
        <v>0</v>
      </c>
      <c r="N26" s="34">
        <v>0</v>
      </c>
      <c r="O26" s="34">
        <v>0</v>
      </c>
      <c r="P26" s="31">
        <f t="shared" si="0"/>
        <v>0</v>
      </c>
      <c r="Q26" s="33"/>
      <c r="R26" s="33"/>
      <c r="S26" s="5"/>
      <c r="T26" s="5"/>
      <c r="U26" s="5"/>
    </row>
    <row r="27" spans="1:21" ht="103.9" customHeight="1" x14ac:dyDescent="0.4">
      <c r="A27" s="24" t="s">
        <v>53</v>
      </c>
      <c r="B27" s="25" t="s">
        <v>122</v>
      </c>
      <c r="C27" s="25">
        <v>1</v>
      </c>
      <c r="D27" s="28" t="s">
        <v>123</v>
      </c>
      <c r="E27" s="28" t="s">
        <v>124</v>
      </c>
      <c r="F27" s="43" t="s">
        <v>63</v>
      </c>
      <c r="G27" s="27">
        <v>17</v>
      </c>
      <c r="H27" s="28" t="s">
        <v>16</v>
      </c>
      <c r="I27" s="28" t="s">
        <v>4</v>
      </c>
      <c r="J27" s="34">
        <v>0</v>
      </c>
      <c r="K27" s="34">
        <f>ASSUMPTIONS!C80/2</f>
        <v>3000000</v>
      </c>
      <c r="L27" s="34">
        <f>ASSUMPTIONS!C80/2</f>
        <v>3000000</v>
      </c>
      <c r="M27" s="34">
        <v>0</v>
      </c>
      <c r="N27" s="34">
        <v>0</v>
      </c>
      <c r="O27" s="34">
        <v>0</v>
      </c>
      <c r="P27" s="31">
        <f t="shared" si="0"/>
        <v>6000000</v>
      </c>
      <c r="Q27" s="33"/>
      <c r="R27" s="33"/>
      <c r="S27" s="5"/>
      <c r="T27" s="5"/>
      <c r="U27" s="5"/>
    </row>
    <row r="28" spans="1:21" ht="63" customHeight="1" x14ac:dyDescent="0.4">
      <c r="A28" s="24" t="s">
        <v>54</v>
      </c>
      <c r="B28" s="25" t="s">
        <v>125</v>
      </c>
      <c r="C28" s="25"/>
      <c r="D28" s="28" t="s">
        <v>126</v>
      </c>
      <c r="E28" s="28" t="s">
        <v>127</v>
      </c>
      <c r="F28" s="43" t="s">
        <v>63</v>
      </c>
      <c r="G28" s="27">
        <v>18</v>
      </c>
      <c r="H28" s="28" t="s">
        <v>18</v>
      </c>
      <c r="I28" s="28" t="s">
        <v>5</v>
      </c>
      <c r="J28" s="34">
        <v>0</v>
      </c>
      <c r="K28" s="34">
        <v>0</v>
      </c>
      <c r="L28" s="34">
        <v>0</v>
      </c>
      <c r="M28" s="34">
        <v>0</v>
      </c>
      <c r="N28" s="34">
        <v>0</v>
      </c>
      <c r="O28" s="34">
        <v>0</v>
      </c>
      <c r="P28" s="31">
        <f t="shared" si="0"/>
        <v>0</v>
      </c>
      <c r="Q28" s="33"/>
      <c r="R28" s="33"/>
      <c r="S28" s="5"/>
      <c r="T28" s="5"/>
      <c r="U28" s="5"/>
    </row>
    <row r="29" spans="1:21" ht="67.900000000000006" customHeight="1" x14ac:dyDescent="0.4">
      <c r="A29" s="24" t="s">
        <v>55</v>
      </c>
      <c r="B29" s="25" t="s">
        <v>125</v>
      </c>
      <c r="C29" s="25">
        <v>1</v>
      </c>
      <c r="D29" s="28" t="s">
        <v>126</v>
      </c>
      <c r="E29" s="28" t="s">
        <v>128</v>
      </c>
      <c r="F29" s="43" t="s">
        <v>63</v>
      </c>
      <c r="G29" s="27">
        <v>18</v>
      </c>
      <c r="H29" s="28" t="s">
        <v>16</v>
      </c>
      <c r="I29" s="28" t="s">
        <v>176</v>
      </c>
      <c r="J29" s="34">
        <v>0</v>
      </c>
      <c r="K29" s="34">
        <v>0</v>
      </c>
      <c r="L29" s="34">
        <v>0</v>
      </c>
      <c r="M29" s="34">
        <v>0</v>
      </c>
      <c r="N29" s="34">
        <v>0</v>
      </c>
      <c r="O29" s="34">
        <v>0</v>
      </c>
      <c r="P29" s="31">
        <f t="shared" si="0"/>
        <v>0</v>
      </c>
      <c r="Q29" s="33"/>
      <c r="R29" s="33"/>
      <c r="S29" s="5"/>
      <c r="T29" s="5"/>
      <c r="U29" s="5"/>
    </row>
    <row r="30" spans="1:21" ht="88.15" customHeight="1" x14ac:dyDescent="0.4">
      <c r="A30" s="36" t="s">
        <v>119</v>
      </c>
      <c r="B30" s="37" t="s">
        <v>125</v>
      </c>
      <c r="C30" s="37"/>
      <c r="D30" s="38" t="s">
        <v>126</v>
      </c>
      <c r="E30" s="38" t="s">
        <v>129</v>
      </c>
      <c r="F30" s="44" t="s">
        <v>63</v>
      </c>
      <c r="G30" s="40">
        <v>18</v>
      </c>
      <c r="H30" s="38" t="s">
        <v>19</v>
      </c>
      <c r="I30" s="38" t="s">
        <v>5</v>
      </c>
      <c r="J30" s="34">
        <v>0</v>
      </c>
      <c r="K30" s="34">
        <v>0</v>
      </c>
      <c r="L30" s="34">
        <v>0</v>
      </c>
      <c r="M30" s="34">
        <v>0</v>
      </c>
      <c r="N30" s="34">
        <v>0</v>
      </c>
      <c r="O30" s="34">
        <v>0</v>
      </c>
      <c r="P30" s="31">
        <f t="shared" si="0"/>
        <v>0</v>
      </c>
      <c r="Q30" s="33"/>
      <c r="R30" s="33"/>
      <c r="S30" s="5"/>
      <c r="T30" s="5"/>
      <c r="U30" s="5"/>
    </row>
    <row r="31" spans="1:21" ht="120" customHeight="1" x14ac:dyDescent="0.4">
      <c r="A31" s="24" t="s">
        <v>120</v>
      </c>
      <c r="B31" s="25" t="s">
        <v>130</v>
      </c>
      <c r="C31" s="25"/>
      <c r="D31" s="28" t="s">
        <v>131</v>
      </c>
      <c r="E31" s="28" t="s">
        <v>132</v>
      </c>
      <c r="F31" s="43" t="s">
        <v>63</v>
      </c>
      <c r="G31" s="27">
        <v>19</v>
      </c>
      <c r="H31" s="28" t="s">
        <v>18</v>
      </c>
      <c r="I31" s="28" t="s">
        <v>5</v>
      </c>
      <c r="J31" s="34">
        <v>0</v>
      </c>
      <c r="K31" s="34">
        <v>0</v>
      </c>
      <c r="L31" s="34">
        <v>0</v>
      </c>
      <c r="M31" s="34">
        <v>0</v>
      </c>
      <c r="N31" s="34">
        <v>0</v>
      </c>
      <c r="O31" s="34">
        <v>0</v>
      </c>
      <c r="P31" s="31">
        <f t="shared" si="0"/>
        <v>0</v>
      </c>
      <c r="Q31" s="33"/>
      <c r="R31" s="33"/>
      <c r="S31" s="5"/>
      <c r="T31" s="5"/>
      <c r="U31" s="5"/>
    </row>
    <row r="32" spans="1:21" ht="120" customHeight="1" x14ac:dyDescent="0.4">
      <c r="A32" s="24"/>
      <c r="B32" s="25" t="s">
        <v>134</v>
      </c>
      <c r="C32" s="25">
        <v>1</v>
      </c>
      <c r="D32" s="28" t="s">
        <v>133</v>
      </c>
      <c r="E32" s="28" t="s">
        <v>135</v>
      </c>
      <c r="F32" s="43" t="s">
        <v>136</v>
      </c>
      <c r="G32" s="27">
        <v>20</v>
      </c>
      <c r="H32" s="28" t="s">
        <v>20</v>
      </c>
      <c r="I32" s="28" t="s">
        <v>5</v>
      </c>
      <c r="J32" s="34">
        <v>0</v>
      </c>
      <c r="K32" s="34">
        <v>0</v>
      </c>
      <c r="L32" s="34">
        <v>0</v>
      </c>
      <c r="M32" s="34">
        <v>0</v>
      </c>
      <c r="N32" s="34">
        <v>0</v>
      </c>
      <c r="O32" s="34">
        <v>0</v>
      </c>
      <c r="P32" s="31"/>
      <c r="Q32" s="33"/>
      <c r="R32" s="33"/>
      <c r="S32" s="5"/>
      <c r="T32" s="5"/>
      <c r="U32" s="5"/>
    </row>
    <row r="33" spans="1:21" ht="120" customHeight="1" x14ac:dyDescent="0.4">
      <c r="A33" s="24"/>
      <c r="B33" s="25" t="s">
        <v>134</v>
      </c>
      <c r="C33" s="25">
        <v>1</v>
      </c>
      <c r="D33" s="28" t="s">
        <v>133</v>
      </c>
      <c r="E33" s="28" t="s">
        <v>137</v>
      </c>
      <c r="F33" s="43" t="s">
        <v>136</v>
      </c>
      <c r="G33" s="27">
        <v>20</v>
      </c>
      <c r="H33" s="28" t="s">
        <v>20</v>
      </c>
      <c r="I33" s="28" t="s">
        <v>5</v>
      </c>
      <c r="J33" s="34">
        <v>0</v>
      </c>
      <c r="K33" s="34">
        <v>0</v>
      </c>
      <c r="L33" s="34">
        <v>0</v>
      </c>
      <c r="M33" s="34">
        <v>0</v>
      </c>
      <c r="N33" s="34">
        <v>0</v>
      </c>
      <c r="O33" s="34">
        <v>0</v>
      </c>
      <c r="P33" s="31"/>
      <c r="Q33" s="33"/>
      <c r="R33" s="33"/>
      <c r="S33" s="5"/>
      <c r="T33" s="5"/>
      <c r="U33" s="5"/>
    </row>
    <row r="34" spans="1:21" ht="207.6" customHeight="1" x14ac:dyDescent="0.4">
      <c r="A34" s="24" t="s">
        <v>121</v>
      </c>
      <c r="B34" s="25" t="s">
        <v>134</v>
      </c>
      <c r="C34" s="25">
        <v>1</v>
      </c>
      <c r="D34" s="28" t="s">
        <v>133</v>
      </c>
      <c r="E34" s="28" t="s">
        <v>138</v>
      </c>
      <c r="F34" s="43" t="s">
        <v>136</v>
      </c>
      <c r="G34" s="27">
        <v>20</v>
      </c>
      <c r="H34" s="28" t="s">
        <v>20</v>
      </c>
      <c r="I34" s="28" t="s">
        <v>5</v>
      </c>
      <c r="J34" s="34">
        <v>0</v>
      </c>
      <c r="K34" s="34">
        <v>0</v>
      </c>
      <c r="L34" s="34">
        <v>0</v>
      </c>
      <c r="M34" s="34">
        <v>0</v>
      </c>
      <c r="N34" s="34">
        <v>0</v>
      </c>
      <c r="O34" s="34">
        <v>0</v>
      </c>
      <c r="P34" s="31">
        <f t="shared" si="0"/>
        <v>0</v>
      </c>
      <c r="Q34" s="33"/>
      <c r="R34" s="33"/>
      <c r="S34" s="5"/>
      <c r="T34" s="5"/>
      <c r="U34" s="5"/>
    </row>
    <row r="35" spans="1:21" ht="244.5" x14ac:dyDescent="0.4">
      <c r="A35" s="24" t="s">
        <v>139</v>
      </c>
      <c r="B35" s="25" t="s">
        <v>134</v>
      </c>
      <c r="C35" s="25">
        <v>1</v>
      </c>
      <c r="D35" s="28" t="s">
        <v>133</v>
      </c>
      <c r="E35" s="28" t="s">
        <v>140</v>
      </c>
      <c r="F35" s="43" t="s">
        <v>136</v>
      </c>
      <c r="G35" s="27">
        <v>20</v>
      </c>
      <c r="H35" s="28" t="s">
        <v>20</v>
      </c>
      <c r="I35" s="28" t="s">
        <v>5</v>
      </c>
      <c r="J35" s="34">
        <v>0</v>
      </c>
      <c r="K35" s="34">
        <v>0</v>
      </c>
      <c r="L35" s="34">
        <v>0</v>
      </c>
      <c r="M35" s="34">
        <v>0</v>
      </c>
      <c r="N35" s="34">
        <v>0</v>
      </c>
      <c r="O35" s="34">
        <v>0</v>
      </c>
      <c r="P35" s="45"/>
      <c r="Q35" s="33"/>
      <c r="R35" s="33"/>
      <c r="S35" s="5"/>
      <c r="T35" s="5"/>
      <c r="U35" s="5"/>
    </row>
    <row r="36" spans="1:21" s="6" customFormat="1" ht="23.25" thickBot="1" x14ac:dyDescent="0.45">
      <c r="A36" s="46"/>
      <c r="B36" s="47" t="s">
        <v>28</v>
      </c>
      <c r="C36" s="47"/>
      <c r="D36" s="48"/>
      <c r="E36" s="48"/>
      <c r="F36" s="49"/>
      <c r="G36" s="49"/>
      <c r="H36" s="48"/>
      <c r="I36" s="48"/>
      <c r="J36" s="50">
        <f>+SUM(J3:J35)</f>
        <v>1271848900</v>
      </c>
      <c r="K36" s="50">
        <f t="shared" ref="K36:O36" si="1">+SUM(K3:K35)</f>
        <v>1271348900</v>
      </c>
      <c r="L36" s="50">
        <f t="shared" si="1"/>
        <v>361443900</v>
      </c>
      <c r="M36" s="50">
        <f t="shared" si="1"/>
        <v>358443900</v>
      </c>
      <c r="N36" s="50">
        <f t="shared" si="1"/>
        <v>358443900</v>
      </c>
      <c r="O36" s="50">
        <f t="shared" si="1"/>
        <v>358443900</v>
      </c>
      <c r="P36" s="51">
        <f t="shared" si="0"/>
        <v>3979973400</v>
      </c>
      <c r="Q36" s="52"/>
      <c r="R36" s="52"/>
    </row>
    <row r="37" spans="1:21" ht="21.75" thickTop="1" x14ac:dyDescent="0.35"/>
  </sheetData>
  <mergeCells count="3">
    <mergeCell ref="J1:K1"/>
    <mergeCell ref="L1:M1"/>
    <mergeCell ref="N1:O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tabSelected="1" workbookViewId="0">
      <selection activeCell="A13" sqref="A1:A13"/>
    </sheetView>
  </sheetViews>
  <sheetFormatPr defaultRowHeight="15" x14ac:dyDescent="0.25"/>
  <cols>
    <col min="1" max="1" width="61" bestFit="1" customWidth="1"/>
  </cols>
  <sheetData>
    <row r="1" spans="1:1" x14ac:dyDescent="0.25">
      <c r="A1" s="28" t="s">
        <v>18</v>
      </c>
    </row>
    <row r="2" spans="1:1" x14ac:dyDescent="0.25">
      <c r="A2" s="28" t="s">
        <v>20</v>
      </c>
    </row>
    <row r="3" spans="1:1" x14ac:dyDescent="0.25">
      <c r="A3" s="28" t="s">
        <v>6</v>
      </c>
    </row>
    <row r="4" spans="1:1" x14ac:dyDescent="0.25">
      <c r="A4" s="28" t="s">
        <v>16</v>
      </c>
    </row>
    <row r="5" spans="1:1" x14ac:dyDescent="0.25">
      <c r="A5" s="28" t="s">
        <v>19</v>
      </c>
    </row>
    <row r="6" spans="1:1" x14ac:dyDescent="0.25">
      <c r="A6" s="28" t="s">
        <v>2</v>
      </c>
    </row>
    <row r="7" spans="1:1" x14ac:dyDescent="0.25">
      <c r="A7" s="28" t="s">
        <v>21</v>
      </c>
    </row>
    <row r="8" spans="1:1" x14ac:dyDescent="0.25">
      <c r="A8" s="28"/>
    </row>
    <row r="9" spans="1:1" x14ac:dyDescent="0.25">
      <c r="A9" s="28"/>
    </row>
    <row r="10" spans="1:1" x14ac:dyDescent="0.25">
      <c r="A10" s="28"/>
    </row>
    <row r="11" spans="1:1" ht="16.5" x14ac:dyDescent="0.3">
      <c r="A11" s="54"/>
    </row>
    <row r="12" spans="1:1" ht="16.5" x14ac:dyDescent="0.3">
      <c r="A12" s="54"/>
    </row>
    <row r="13" spans="1:1" ht="16.5" x14ac:dyDescent="0.3">
      <c r="A13" s="5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ASSUMPTIONS</vt:lpstr>
      <vt:lpstr>POLICE PROJECTIONS</vt:lpstr>
      <vt:lpstr>Types of Actions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2017-12-22T12:19:27Z</dcterms:modified>
</cp:coreProperties>
</file>